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EsteLivro" defaultThemeVersion="124226"/>
  <bookViews>
    <workbookView xWindow="2850" yWindow="4290" windowWidth="15120" windowHeight="7890" tabRatio="975" firstSheet="2" activeTab="2"/>
  </bookViews>
  <sheets>
    <sheet name="CAPA" sheetId="17" r:id="rId1"/>
    <sheet name="Apuram. inq. alunos" sheetId="15" r:id="rId2"/>
    <sheet name="Resíduos" sheetId="1" r:id="rId3"/>
    <sheet name="Água" sheetId="2" r:id="rId4"/>
    <sheet name="Energia" sheetId="3" r:id="rId5"/>
    <sheet name="Esp. Exteriores" sheetId="6" r:id="rId6"/>
    <sheet name="Biodiversidade" sheetId="23" r:id="rId7"/>
    <sheet name="Ag. Biológica" sheetId="24" r:id="rId8"/>
    <sheet name="Floresta" sheetId="25" r:id="rId9"/>
    <sheet name="Mar" sheetId="26" r:id="rId10"/>
    <sheet name="Mobilidade" sheetId="27" r:id="rId11"/>
    <sheet name="Ruído" sheetId="28" r:id="rId12"/>
    <sheet name="Alimentação" sheetId="29" r:id="rId13"/>
    <sheet name="Gestão Ambiental" sheetId="30" r:id="rId14"/>
    <sheet name="Folha1" sheetId="9" state="hidden" r:id="rId15"/>
    <sheet name="Resultados globais" sheetId="19" r:id="rId16"/>
  </sheets>
  <externalReferences>
    <externalReference r:id="rId17"/>
    <externalReference r:id="rId18"/>
    <externalReference r:id="rId19"/>
    <externalReference r:id="rId20"/>
  </externalReferences>
  <definedNames>
    <definedName name="_0___Não" localSheetId="7">'Gestão Ambiental'!#REF!</definedName>
    <definedName name="_0___Não" localSheetId="12">'Gestão Ambiental'!#REF!</definedName>
    <definedName name="_0___Não" localSheetId="6">'Gestão Ambiental'!#REF!</definedName>
    <definedName name="_0___Não" localSheetId="8">'Gestão Ambiental'!#REF!</definedName>
    <definedName name="_0___Não" localSheetId="13">'Gestão Ambiental'!#REF!</definedName>
    <definedName name="_0___Não" localSheetId="9">'Gestão Ambiental'!#REF!</definedName>
    <definedName name="_0___Não" localSheetId="10">'Gestão Ambiental'!#REF!</definedName>
    <definedName name="_0___Não" localSheetId="11">'Gestão Ambiental'!#REF!</definedName>
    <definedName name="_0___Não">#REF!</definedName>
    <definedName name="a">Folha1!$D$1:$D$5</definedName>
    <definedName name="Agra" localSheetId="7">'[1]Espaços Exteriores'!$S$11:$S$15</definedName>
    <definedName name="Agra" localSheetId="12">'[1]Espaços Exteriores'!$S$11:$S$15</definedName>
    <definedName name="Agra" localSheetId="6">'[1]Espaços Exteriores'!$S$11:$S$15</definedName>
    <definedName name="Agra" localSheetId="8">'[1]Espaços Exteriores'!$S$11:$S$15</definedName>
    <definedName name="Agra" localSheetId="13">'[1]Espaços Exteriores'!$S$11:$S$15</definedName>
    <definedName name="Agra" localSheetId="9">'[1]Espaços Exteriores'!$S$11:$S$15</definedName>
    <definedName name="Agra" localSheetId="10">'[1]Espaços Exteriores'!$S$11:$S$15</definedName>
    <definedName name="Agra" localSheetId="11">'[1]Espaços Exteriores'!$S$11:$S$15</definedName>
    <definedName name="Agra">'Esp. Exteriores'!$S$11:$S$15</definedName>
    <definedName name="AgraTa" localSheetId="6">'[2]Espaços Exteriores'!$P$15:$Q$19</definedName>
    <definedName name="AgraTa">'Esp. Exteriores'!$S$11:$T$15</definedName>
    <definedName name="AI">Mobilidade!$Q$37:$Q$38</definedName>
    <definedName name="AITA">Mobilidade!$Q$37:$R$38</definedName>
    <definedName name="Area">'Esp. Exteriores'!$S$25:$S$29</definedName>
    <definedName name="AreaDes">'Esp. Exteriores'!$S$31:$S$35</definedName>
    <definedName name="AreaDesTa">'Esp. Exteriores'!$S$31:$T$35</definedName>
    <definedName name="AreaTa">'Esp. Exteriores'!$S$25:$T$29</definedName>
    <definedName name="b">Folha1!$G$1:$G$5</definedName>
    <definedName name="ç">[3]Folha2!$E$1:$E$3</definedName>
    <definedName name="Cai" localSheetId="7">[1]Resíduos!$S$17:$S$21</definedName>
    <definedName name="Cai" localSheetId="12">[1]Resíduos!$S$17:$S$21</definedName>
    <definedName name="Cai" localSheetId="6">[1]Resíduos!$S$17:$S$21</definedName>
    <definedName name="Cai" localSheetId="8">[1]Resíduos!$S$17:$S$21</definedName>
    <definedName name="Cai" localSheetId="13">[1]Resíduos!$S$17:$S$21</definedName>
    <definedName name="Cai" localSheetId="9">[1]Resíduos!$S$17:$S$21</definedName>
    <definedName name="Cai" localSheetId="10">[1]Resíduos!$S$17:$S$21</definedName>
    <definedName name="Cai" localSheetId="11">[1]Resíduos!$S$17:$S$21</definedName>
    <definedName name="Cai">Resíduos!$S$17:$S$21</definedName>
    <definedName name="CaiTa" localSheetId="7">[1]Resíduos!$S$17:$T$21</definedName>
    <definedName name="CaiTa" localSheetId="12">[1]Resíduos!$S$17:$T$21</definedName>
    <definedName name="CaiTa" localSheetId="6">[1]Resíduos!$S$17:$T$21</definedName>
    <definedName name="CaiTa" localSheetId="8">[1]Resíduos!$S$17:$T$21</definedName>
    <definedName name="CaiTa" localSheetId="13">[1]Resíduos!$S$17:$T$21</definedName>
    <definedName name="CaiTa" localSheetId="9">[1]Resíduos!$S$17:$T$21</definedName>
    <definedName name="CaiTa" localSheetId="10">[1]Resíduos!$S$17:$T$21</definedName>
    <definedName name="CaiTa" localSheetId="11">[1]Resíduos!$S$17:$T$21</definedName>
    <definedName name="CaiTa">Resíduos!$S$17:$T$21</definedName>
    <definedName name="Caixo" localSheetId="7">[1]Resíduos!$S$23:$S$27</definedName>
    <definedName name="Caixo" localSheetId="12">[1]Resíduos!$S$23:$S$27</definedName>
    <definedName name="Caixo" localSheetId="6">[1]Resíduos!$S$23:$S$27</definedName>
    <definedName name="Caixo" localSheetId="8">[1]Resíduos!$S$23:$S$27</definedName>
    <definedName name="Caixo" localSheetId="13">[1]Resíduos!$S$23:$S$27</definedName>
    <definedName name="Caixo" localSheetId="9">[1]Resíduos!$S$23:$S$27</definedName>
    <definedName name="Caixo" localSheetId="10">[1]Resíduos!$S$23:$S$27</definedName>
    <definedName name="Caixo" localSheetId="11">[1]Resíduos!$S$23:$S$27</definedName>
    <definedName name="Caixo">Resíduos!$S$23:$S$27</definedName>
    <definedName name="CaixoTa" localSheetId="7">[1]Resíduos!$S$23:$T$27</definedName>
    <definedName name="CaixoTa" localSheetId="12">[1]Resíduos!$S$23:$T$27</definedName>
    <definedName name="CaixoTa" localSheetId="6">[1]Resíduos!$S$23:$T$27</definedName>
    <definedName name="CaixoTa" localSheetId="8">[1]Resíduos!$S$23:$T$27</definedName>
    <definedName name="CaixoTa" localSheetId="13">[1]Resíduos!$S$23:$T$27</definedName>
    <definedName name="CaixoTa" localSheetId="9">[1]Resíduos!$S$23:$T$27</definedName>
    <definedName name="CaixoTa" localSheetId="10">[1]Resíduos!$S$23:$T$27</definedName>
    <definedName name="CaixoTa" localSheetId="11">[1]Resíduos!$S$23:$T$27</definedName>
    <definedName name="CaixoTa">Resíduos!$S$23:$T$27</definedName>
    <definedName name="CamAg" localSheetId="7">[1]Água!$S$20:$S$23</definedName>
    <definedName name="CamAg" localSheetId="12">[1]Água!$S$20:$S$23</definedName>
    <definedName name="CamAg" localSheetId="6">[1]Água!$S$20:$S$23</definedName>
    <definedName name="CamAg" localSheetId="8">[1]Água!$S$20:$S$23</definedName>
    <definedName name="CamAg" localSheetId="13">[1]Água!$S$20:$S$23</definedName>
    <definedName name="CamAg" localSheetId="9">[1]Água!$S$20:$S$23</definedName>
    <definedName name="CamAg" localSheetId="10">[1]Água!$S$20:$S$23</definedName>
    <definedName name="CamAg" localSheetId="11">[1]Água!$S$20:$S$23</definedName>
    <definedName name="CamAg">Água!$S$20:$S$23</definedName>
    <definedName name="CamAgTa" localSheetId="7">[1]Água!$S$20:$T$23</definedName>
    <definedName name="CamAgTa" localSheetId="12">[1]Água!$S$20:$T$23</definedName>
    <definedName name="CamAgTa" localSheetId="6">[1]Água!$S$20:$T$23</definedName>
    <definedName name="CamAgTa" localSheetId="8">[1]Água!$S$20:$T$23</definedName>
    <definedName name="CamAgTa" localSheetId="13">[1]Água!$S$20:$T$23</definedName>
    <definedName name="CamAgTa" localSheetId="9">[1]Água!$S$20:$T$23</definedName>
    <definedName name="CamAgTa" localSheetId="10">[1]Água!$S$20:$T$23</definedName>
    <definedName name="CamAgTa" localSheetId="11">[1]Água!$S$20:$T$23</definedName>
    <definedName name="CamAgTa">Água!$S$20:$T$23</definedName>
    <definedName name="CaPe" localSheetId="6">'[2]Inquerito aos alunos'!$Q$4:$Q$6</definedName>
    <definedName name="CaPe">'Apuram. inq. alunos'!$R$6:$R$8</definedName>
    <definedName name="CaPeTa" localSheetId="6">'[2]Inquerito aos alunos'!$Q$4:$R$6</definedName>
    <definedName name="CaPeTa">'Apuram. inq. alunos'!$R$6:$S$8</definedName>
    <definedName name="CoAu">'[4]Inquérito aos alunos (1)'!$P$38:$P$39</definedName>
    <definedName name="Compo" localSheetId="7">[1]Resíduos!$S$29:$S$33</definedName>
    <definedName name="Compo" localSheetId="12">[1]Resíduos!$S$29:$S$33</definedName>
    <definedName name="Compo" localSheetId="6">[1]Resíduos!$S$29:$S$33</definedName>
    <definedName name="Compo" localSheetId="8">[1]Resíduos!$S$29:$S$33</definedName>
    <definedName name="Compo" localSheetId="13">[1]Resíduos!$S$29:$S$33</definedName>
    <definedName name="Compo" localSheetId="9">[1]Resíduos!$S$29:$S$33</definedName>
    <definedName name="Compo" localSheetId="10">[1]Resíduos!$S$29:$S$33</definedName>
    <definedName name="Compo" localSheetId="11">[1]Resíduos!$S$29:$S$33</definedName>
    <definedName name="Compo">Resíduos!$S$29:$S$33</definedName>
    <definedName name="CompoTa" localSheetId="7">[1]Resíduos!$S$29:$T$33</definedName>
    <definedName name="CompoTa" localSheetId="12">[1]Resíduos!$S$29:$T$33</definedName>
    <definedName name="CompoTa" localSheetId="6">[1]Resíduos!$S$29:$T$33</definedName>
    <definedName name="CompoTa" localSheetId="8">[1]Resíduos!$S$29:$T$33</definedName>
    <definedName name="CompoTa" localSheetId="13">[1]Resíduos!$S$29:$T$33</definedName>
    <definedName name="CompoTa" localSheetId="9">[1]Resíduos!$S$29:$T$33</definedName>
    <definedName name="CompoTa" localSheetId="10">[1]Resíduos!$S$29:$T$33</definedName>
    <definedName name="CompoTa" localSheetId="11">[1]Resíduos!$S$29:$T$33</definedName>
    <definedName name="CompoTa">Resíduos!$S$29:$T$33</definedName>
    <definedName name="e">Folha1!$O$3:$O$5</definedName>
    <definedName name="Ecop" localSheetId="7">[1]Resíduos!$S$41:$S$45</definedName>
    <definedName name="Ecop" localSheetId="12">[1]Resíduos!$S$41:$S$45</definedName>
    <definedName name="Ecop" localSheetId="6">[1]Resíduos!$S$41:$S$45</definedName>
    <definedName name="Ecop" localSheetId="8">[1]Resíduos!$S$41:$S$45</definedName>
    <definedName name="Ecop" localSheetId="13">[1]Resíduos!$S$41:$S$45</definedName>
    <definedName name="Ecop" localSheetId="9">[1]Resíduos!$S$41:$S$45</definedName>
    <definedName name="Ecop" localSheetId="10">[1]Resíduos!$S$41:$S$45</definedName>
    <definedName name="Ecop" localSheetId="11">[1]Resíduos!$S$41:$S$45</definedName>
    <definedName name="Ecop">Resíduos!$S$41:$S$45</definedName>
    <definedName name="EcopTa" localSheetId="7">[1]Resíduos!$S$41:$T$45</definedName>
    <definedName name="EcopTa" localSheetId="12">[1]Resíduos!$S$41:$T$45</definedName>
    <definedName name="EcopTa" localSheetId="6">[1]Resíduos!$S$41:$T$45</definedName>
    <definedName name="EcopTa" localSheetId="8">[1]Resíduos!$S$41:$T$45</definedName>
    <definedName name="EcopTa" localSheetId="13">[1]Resíduos!$S$41:$T$45</definedName>
    <definedName name="EcopTa" localSheetId="9">[1]Resíduos!$S$41:$T$45</definedName>
    <definedName name="EcopTa" localSheetId="10">[1]Resíduos!$S$41:$T$45</definedName>
    <definedName name="EcopTa" localSheetId="11">[1]Resíduos!$S$41:$T$45</definedName>
    <definedName name="EcopTa">Resíduos!$S$41:$T$45</definedName>
    <definedName name="em">Folha1!$K$12:$K$14</definedName>
    <definedName name="Etar" localSheetId="7">[1]Água!$S$29:$S$31</definedName>
    <definedName name="Etar" localSheetId="12">[1]Água!$S$29:$S$31</definedName>
    <definedName name="Etar" localSheetId="6">[1]Água!$S$29:$S$31</definedName>
    <definedName name="Etar" localSheetId="8">[1]Água!$S$29:$S$31</definedName>
    <definedName name="Etar" localSheetId="13">[1]Água!$S$29:$S$31</definedName>
    <definedName name="Etar" localSheetId="9">[1]Água!$S$29:$S$31</definedName>
    <definedName name="Etar" localSheetId="10">[1]Água!$S$29:$S$31</definedName>
    <definedName name="Etar" localSheetId="11">[1]Água!$S$29:$S$31</definedName>
    <definedName name="Etar">Água!$S$29:$S$31</definedName>
    <definedName name="EtarTa" localSheetId="7">[1]Água!$S$29:$T$31</definedName>
    <definedName name="EtarTa" localSheetId="12">[1]Água!$S$29:$T$31</definedName>
    <definedName name="EtarTa" localSheetId="6">[1]Água!$S$29:$T$31</definedName>
    <definedName name="EtarTa" localSheetId="8">[1]Água!$S$29:$T$31</definedName>
    <definedName name="EtarTa" localSheetId="13">[1]Água!$S$29:$T$31</definedName>
    <definedName name="EtarTa" localSheetId="9">[1]Água!$S$29:$T$31</definedName>
    <definedName name="EtarTa" localSheetId="10">[1]Água!$S$29:$T$31</definedName>
    <definedName name="EtarTa" localSheetId="11">[1]Água!$S$29:$T$31</definedName>
    <definedName name="EtarTa">Água!$S$29:$T$31</definedName>
    <definedName name="Fre" localSheetId="7">Mobilidade!$Q$21:$Q$25</definedName>
    <definedName name="Fre" localSheetId="12">Mobilidade!$Q$21:$Q$25</definedName>
    <definedName name="Fre" localSheetId="6">Mobilidade!$Q$21:$Q$25</definedName>
    <definedName name="Fre" localSheetId="8">Mobilidade!$Q$21:$Q$25</definedName>
    <definedName name="Fre" localSheetId="13">Mobilidade!$Q$21:$Q$25</definedName>
    <definedName name="Fre" localSheetId="9">Mobilidade!$Q$21:$Q$25</definedName>
    <definedName name="Fre" localSheetId="10">Mobilidade!$Q$21:$Q$25</definedName>
    <definedName name="Fre" localSheetId="11">Mobilidade!$Q$21:$Q$25</definedName>
    <definedName name="Fre">#REF!</definedName>
    <definedName name="FreAs" localSheetId="7">Ruído!$Q$12:$Q$16</definedName>
    <definedName name="FreAs" localSheetId="12">Ruído!$Q$12:$Q$16</definedName>
    <definedName name="FreAs" localSheetId="6">Ruído!$Q$12:$Q$16</definedName>
    <definedName name="FreAs" localSheetId="8">Ruído!$Q$12:$Q$16</definedName>
    <definedName name="FreAs" localSheetId="13">Ruído!$Q$12:$Q$16</definedName>
    <definedName name="FreAs" localSheetId="9">Ruído!$Q$12:$Q$16</definedName>
    <definedName name="FreAs" localSheetId="10">Ruído!$Q$12:$Q$16</definedName>
    <definedName name="FreAs" localSheetId="11">Ruído!$Q$12:$Q$16</definedName>
    <definedName name="FreAs">#REF!</definedName>
    <definedName name="FreAsTa" localSheetId="12">Ruído!$Q$12:$R$16</definedName>
    <definedName name="FreAsTa" localSheetId="6">[2]Ruído!$P$11:$Q$15</definedName>
    <definedName name="FreAsTa" localSheetId="13">Ruído!$Q$12:$R$16</definedName>
    <definedName name="FreAsTa" localSheetId="11">Ruído!$Q$12:$R$16</definedName>
    <definedName name="FreAsTa">#REF!</definedName>
    <definedName name="FreEx" localSheetId="7">Ruído!$Q$18:$Q$22</definedName>
    <definedName name="FreEx" localSheetId="12">Ruído!$Q$18:$Q$22</definedName>
    <definedName name="FreEx" localSheetId="6">Ruído!$Q$18:$Q$22</definedName>
    <definedName name="FreEx" localSheetId="8">Ruído!$Q$18:$Q$22</definedName>
    <definedName name="FreEx" localSheetId="13">Ruído!$Q$18:$Q$22</definedName>
    <definedName name="FreEx" localSheetId="9">Ruído!$Q$18:$Q$22</definedName>
    <definedName name="FreEx" localSheetId="10">Ruído!$Q$18:$Q$22</definedName>
    <definedName name="FreEx" localSheetId="11">Ruído!$Q$18:$Q$22</definedName>
    <definedName name="FreEx">#REF!</definedName>
    <definedName name="FreExTa" localSheetId="12">Ruído!$Q$18:$R$22</definedName>
    <definedName name="FreExTa" localSheetId="6">[2]Ruído!$P$17:$Q$21</definedName>
    <definedName name="FreExTa" localSheetId="13">Ruído!$Q$18:$R$22</definedName>
    <definedName name="FreExTa" localSheetId="11">Ruído!$Q$18:$R$22</definedName>
    <definedName name="FreExTa">#REF!</definedName>
    <definedName name="FreSe">Alimentação!$R$43:$R$45</definedName>
    <definedName name="FreSeTa">Alimentação!$R$43:$S$45</definedName>
    <definedName name="FreTa" localSheetId="7">Mobilidade!$Q$21:$R$25</definedName>
    <definedName name="FreTa" localSheetId="12">Mobilidade!$Q$21:$R$25</definedName>
    <definedName name="FreTa" localSheetId="6">Mobilidade!$Q$21:$R$25</definedName>
    <definedName name="FreTa" localSheetId="8">Mobilidade!$Q$21:$R$25</definedName>
    <definedName name="FreTa" localSheetId="13">Mobilidade!$Q$21:$R$25</definedName>
    <definedName name="FreTa" localSheetId="9">Mobilidade!$Q$21:$R$25</definedName>
    <definedName name="FreTa" localSheetId="10">Mobilidade!$Q$21:$R$25</definedName>
    <definedName name="FreTa" localSheetId="11">Mobilidade!$Q$21:$R$25</definedName>
    <definedName name="FreTa">#REF!</definedName>
    <definedName name="FrPe" localSheetId="6">'[2]Inquerito aos alunos'!$Q$20:$Q$22</definedName>
    <definedName name="FrPe">'Apuram. inq. alunos'!$R$19:$R$20</definedName>
    <definedName name="FrPeTa" localSheetId="7">'[1]Apuramento inq. alunos'!$Q$18:$R$19</definedName>
    <definedName name="FrPeTa" localSheetId="12">'[1]Apuramento inq. alunos'!$Q$18:$R$19</definedName>
    <definedName name="FrPeTa" localSheetId="6">'[1]Apuramento inq. alunos'!$Q$18:$R$19</definedName>
    <definedName name="FrPeTa" localSheetId="8">'[1]Apuramento inq. alunos'!$Q$18:$R$19</definedName>
    <definedName name="FrPeTa" localSheetId="13">'[1]Apuramento inq. alunos'!$Q$18:$R$19</definedName>
    <definedName name="FrPeTa" localSheetId="9">'[1]Apuramento inq. alunos'!$Q$18:$R$19</definedName>
    <definedName name="FrPeTa" localSheetId="10">'[1]Apuramento inq. alunos'!$Q$18:$R$19</definedName>
    <definedName name="FrPeTa" localSheetId="11">'[1]Apuramento inq. alunos'!$Q$18:$R$19</definedName>
    <definedName name="FrPeTa">'Apuram. inq. alunos'!$R$19:$S$20</definedName>
    <definedName name="gh">Folha1!$D$35:$D$39</definedName>
    <definedName name="HaDe">'Gestão Ambiental'!$R$4:$R$8</definedName>
    <definedName name="HaDeTa">'Gestão Ambiental'!$R$4:$S$8</definedName>
    <definedName name="hj">[3]Folha2!$C$10:$C$14</definedName>
    <definedName name="hu">[3]Folha2!$L$8:$L$12</definedName>
    <definedName name="ji">[3]Folha2!$H$2:$H$6</definedName>
    <definedName name="jk">Folha1!$G$24:$G$26</definedName>
    <definedName name="kk">Folha1!$C$22:$C$26</definedName>
    <definedName name="kl">[3]Folha2!$A$19:$A$22</definedName>
    <definedName name="km">Folha1!$H$9:$H$13</definedName>
    <definedName name="ko">[3]Folha2!$J$16:$J$18</definedName>
    <definedName name="lç">Folha1!$A$28:$A$31</definedName>
    <definedName name="Lista4">Resíduos!$T$9:$T$12</definedName>
    <definedName name="ll">Folha1!$A$11:$A$15</definedName>
    <definedName name="lo">Folha1!$S$10:$S$14</definedName>
    <definedName name="M" localSheetId="6">[2]Folha1!$K$2:$K$6</definedName>
    <definedName name="M">Folha1!$K$2:$K$6</definedName>
    <definedName name="ma">Folha1!$N$19:$N$21</definedName>
    <definedName name="MaBo" localSheetId="7">Mobilidade!$Q$17:$Q$19</definedName>
    <definedName name="MaBo" localSheetId="12">Mobilidade!$Q$17:$Q$19</definedName>
    <definedName name="MaBo" localSheetId="6">Mobilidade!$Q$17:$Q$19</definedName>
    <definedName name="MaBo" localSheetId="8">Mobilidade!$Q$17:$Q$19</definedName>
    <definedName name="MaBo" localSheetId="13">Mobilidade!$Q$17:$Q$19</definedName>
    <definedName name="MaBo" localSheetId="9">Mobilidade!$Q$17:$Q$19</definedName>
    <definedName name="MaBo" localSheetId="10">Mobilidade!$Q$17:$Q$19</definedName>
    <definedName name="MaBo" localSheetId="11">Mobilidade!$Q$17:$Q$19</definedName>
    <definedName name="MaBo">#REF!</definedName>
    <definedName name="MaBoTa" localSheetId="7">Mobilidade!$Q$17:$R$19</definedName>
    <definedName name="MaBoTa" localSheetId="12">Mobilidade!$Q$17:$R$19</definedName>
    <definedName name="MaBoTa" localSheetId="6">Mobilidade!$Q$17:$R$19</definedName>
    <definedName name="MaBoTa" localSheetId="8">Mobilidade!$Q$17:$R$19</definedName>
    <definedName name="MaBoTa" localSheetId="13">Mobilidade!$Q$17:$R$19</definedName>
    <definedName name="MaBoTa" localSheetId="9">Mobilidade!$Q$17:$R$19</definedName>
    <definedName name="MaBoTa" localSheetId="10">Mobilidade!$Q$17:$R$19</definedName>
    <definedName name="MaBoTa" localSheetId="11">Mobilidade!$Q$17:$R$19</definedName>
    <definedName name="MaBoTa">#REF!</definedName>
    <definedName name="mais">Folha1!$S$10:$T$14</definedName>
    <definedName name="MaMe">Mar!$Q$6:$Q$9</definedName>
    <definedName name="MaMe30">Alimentação!$R$39:$R$41</definedName>
    <definedName name="MaMe30Ta">Alimentação!$R$39:$S$41</definedName>
    <definedName name="MaMe50">Alimentação!$R$34:$R$37</definedName>
    <definedName name="MaMe50Ta">Alimentação!$R$34:$S$37</definedName>
    <definedName name="MaMeTa">Mar!$Q$6:$R$9</definedName>
    <definedName name="MaNe">Água!$S$33:$S$36</definedName>
    <definedName name="MaNeTa">Água!$S$33:$T$36</definedName>
    <definedName name="MarEr">Mar!$Q$11:$Q$14</definedName>
    <definedName name="MarErTa">Mar!$Q$11:$R$14</definedName>
    <definedName name="mau">Folha1!$G$35:$G$39</definedName>
    <definedName name="MeCe">Alimentação!$R$24:$R$27</definedName>
    <definedName name="MeCeTa">Alimentação!$R$24:$S$27</definedName>
    <definedName name="menos">Folha1!$S$17:$S$21</definedName>
    <definedName name="Montra" localSheetId="12">Alimentação!$R$5:$S$6</definedName>
    <definedName name="Montra" localSheetId="6">[2]Alimentação!$R$4:$S$5</definedName>
    <definedName name="Montra" localSheetId="13">Alimentação!$R$5:$S$6</definedName>
    <definedName name="Montra">#REF!</definedName>
    <definedName name="MontraTA" localSheetId="12">Alimentação!$R$5:$R$6</definedName>
    <definedName name="MontraTA" localSheetId="6">[2]Alimentação!$R$4:$R$5</definedName>
    <definedName name="MontraTA" localSheetId="13">Alimentação!$R$5:$R$6</definedName>
    <definedName name="MontraTA">#REF!</definedName>
    <definedName name="MontraTable" localSheetId="12">Alimentação!$S$5:$S$6</definedName>
    <definedName name="MontraTable" localSheetId="13">Alimentação!$S$5:$S$6</definedName>
    <definedName name="MontraTable">#REF!</definedName>
    <definedName name="mt">Folha1!$O$9:$O$12</definedName>
    <definedName name="mts">Folha1!$I$16:$I$19</definedName>
    <definedName name="Mui3Ta" localSheetId="7">[1]Água!$S$10:$T$13</definedName>
    <definedName name="Mui3Ta" localSheetId="12">[1]Água!$S$10:$T$13</definedName>
    <definedName name="Mui3Ta" localSheetId="6">[1]Água!$S$10:$T$13</definedName>
    <definedName name="Mui3Ta" localSheetId="8">[1]Água!$S$10:$T$13</definedName>
    <definedName name="Mui3Ta" localSheetId="13">[1]Água!$S$10:$T$13</definedName>
    <definedName name="Mui3Ta" localSheetId="9">[1]Água!$S$10:$T$13</definedName>
    <definedName name="Mui3Ta" localSheetId="10">[1]Água!$S$10:$T$13</definedName>
    <definedName name="Mui3Ta" localSheetId="11">[1]Água!$S$10:$T$13</definedName>
    <definedName name="Mui3Ta">Água!$S$10:$T$13</definedName>
    <definedName name="MuiTa" localSheetId="7">[1]Água!$S$10:$S$13</definedName>
    <definedName name="MuiTa" localSheetId="12">[1]Água!$S$10:$S$13</definedName>
    <definedName name="MuiTa" localSheetId="6">[1]Água!$S$10:$S$13</definedName>
    <definedName name="MuiTa" localSheetId="8">[1]Água!$S$10:$S$13</definedName>
    <definedName name="MuiTa" localSheetId="13">[1]Água!$S$10:$S$13</definedName>
    <definedName name="MuiTa" localSheetId="9">[1]Água!$S$10:$S$13</definedName>
    <definedName name="MuiTa" localSheetId="10">[1]Água!$S$10:$S$13</definedName>
    <definedName name="MuiTa" localSheetId="11">[1]Água!$S$10:$S$13</definedName>
    <definedName name="MuiTa">Água!$S$10:$S$13</definedName>
    <definedName name="MuiTo" localSheetId="7">[1]Água!$S$15:$S$18</definedName>
    <definedName name="MuiTo" localSheetId="12">[1]Água!$S$15:$S$18</definedName>
    <definedName name="MuiTo" localSheetId="6">[1]Água!$S$15:$S$18</definedName>
    <definedName name="MuiTo" localSheetId="8">[1]Água!$S$15:$S$18</definedName>
    <definedName name="MuiTo" localSheetId="13">[1]Água!$S$15:$S$18</definedName>
    <definedName name="MuiTo" localSheetId="9">[1]Água!$S$15:$S$18</definedName>
    <definedName name="MuiTo" localSheetId="10">[1]Água!$S$15:$S$18</definedName>
    <definedName name="MuiTo" localSheetId="11">[1]Água!$S$15:$S$18</definedName>
    <definedName name="MuiTo">Água!$S$15:$S$18</definedName>
    <definedName name="MuiToTa" localSheetId="7">[1]Água!$S$15:$T$18</definedName>
    <definedName name="MuiToTa" localSheetId="12">[1]Água!$S$15:$T$18</definedName>
    <definedName name="MuiToTa" localSheetId="6">[1]Água!$S$15:$T$18</definedName>
    <definedName name="MuiToTa" localSheetId="8">[1]Água!$S$15:$T$18</definedName>
    <definedName name="MuiToTa" localSheetId="13">[1]Água!$S$15:$T$18</definedName>
    <definedName name="MuiToTa" localSheetId="9">[1]Água!$S$15:$T$18</definedName>
    <definedName name="MuiToTa" localSheetId="10">[1]Água!$S$15:$T$18</definedName>
    <definedName name="MuiToTa" localSheetId="11">[1]Água!$S$15:$T$18</definedName>
    <definedName name="MuiToTa">Água!$S$15:$T$18</definedName>
    <definedName name="MuNe">Alimentação!$R$29:$R$32</definedName>
    <definedName name="MuNeTa">Alimentação!$R$29:$S$32</definedName>
    <definedName name="NaDi">Floresta!$Q$16:$Q$20</definedName>
    <definedName name="NaDiTa">Floresta!$Q$16:$R$20</definedName>
    <definedName name="nao">Folha1!$D$14:$D$15</definedName>
    <definedName name="NãoSim">'[4]Inquérito aos alunos (1)'!$S$4:$S$5</definedName>
    <definedName name="NaSi" localSheetId="7">[1]Energia!$R$17:$R$19</definedName>
    <definedName name="NaSi" localSheetId="12">[1]Energia!$R$17:$R$19</definedName>
    <definedName name="NaSi" localSheetId="6">Biodiversidade!$R$23:$R$24</definedName>
    <definedName name="NaSi" localSheetId="8">[1]Energia!$R$17:$R$19</definedName>
    <definedName name="NaSi" localSheetId="13">[1]Energia!$R$17:$R$19</definedName>
    <definedName name="NaSi" localSheetId="9">[1]Energia!$R$17:$R$19</definedName>
    <definedName name="NaSi" localSheetId="10">[1]Energia!$R$17:$R$19</definedName>
    <definedName name="NaSi" localSheetId="11">[1]Energia!$R$17:$R$19</definedName>
    <definedName name="NaSi">Energia!$R$17:$R$19</definedName>
    <definedName name="NaSi2">Mar!$Q$3:$Q$4</definedName>
    <definedName name="NaSi2Ta">Mar!$Q$3:$R$4</definedName>
    <definedName name="NaSi3">Mobilidade!$Q$3:$Q$4</definedName>
    <definedName name="NaSi3Ta">Mobilidade!$Q$3:$R$4</definedName>
    <definedName name="NaSiA">'Ag. Biológica'!$R$18:$R$19</definedName>
    <definedName name="NaSiATa">'Ag. Biológica'!$R$18:$S$19</definedName>
    <definedName name="NaSiTa" localSheetId="7">[1]Energia!$R$17:$S$19</definedName>
    <definedName name="NaSiTa" localSheetId="12">[1]Energia!$R$17:$S$19</definedName>
    <definedName name="NaSiTa" localSheetId="6">Biodiversidade!$R$23:$S$24</definedName>
    <definedName name="NaSiTa" localSheetId="8">[1]Energia!$R$17:$S$19</definedName>
    <definedName name="NaSiTa" localSheetId="13">[1]Energia!$R$17:$S$19</definedName>
    <definedName name="NaSiTa" localSheetId="9">[1]Energia!$R$17:$S$19</definedName>
    <definedName name="NaSiTa" localSheetId="10">[1]Energia!$R$17:$S$19</definedName>
    <definedName name="NaSiTa" localSheetId="11">[1]Energia!$R$17:$S$19</definedName>
    <definedName name="NaSiTa">Energia!$R$17:$S$19</definedName>
    <definedName name="NaTo">Floresta!$Q$10:$Q$14</definedName>
    <definedName name="NaToTa">Floresta!$Q$10:$R$14</definedName>
    <definedName name="NaTre">'Gestão Ambiental'!$R$14:$R$16</definedName>
    <definedName name="NaTreTa">'Gestão Ambiental'!$R$14:$S$16</definedName>
    <definedName name="nb">Folha1!$A$35:$A$39</definedName>
    <definedName name="NeAs">'Ag. Biológica'!$R$5:$R$7</definedName>
    <definedName name="NeAsTa">'Ag. Biológica'!$R$5:$S$7</definedName>
    <definedName name="NeOs">'Ag. Biológica'!$R$14:$R$16</definedName>
    <definedName name="NeOsTa">'Ag. Biológica'!$R$14:$S$16</definedName>
    <definedName name="NePo">'Esp. Exteriores'!$S$21:$S$23</definedName>
    <definedName name="NePoTa">'Esp. Exteriores'!$S$21:$T$23</definedName>
    <definedName name="NePS">Biodiversidade!$R$12:$R$15</definedName>
    <definedName name="NePSTa">Biodiversidade!$R$12:$S$15</definedName>
    <definedName name="NeSu" localSheetId="6">Biodiversidade!$R$8:$R$10</definedName>
    <definedName name="NeSu">'Esp. Exteriores'!$S$17:$S$19</definedName>
    <definedName name="NeSuTa" localSheetId="6">Biodiversidade!$R$8:$S$10</definedName>
    <definedName name="NeSuTa">'Esp. Exteriores'!$S$17:$T$19</definedName>
    <definedName name="NeTo" localSheetId="7">[1]Energia!$R$11:$R$15</definedName>
    <definedName name="NeTo" localSheetId="12">[1]Energia!$R$11:$R$15</definedName>
    <definedName name="NeTo" localSheetId="6">[1]Energia!$R$11:$R$15</definedName>
    <definedName name="NeTo" localSheetId="8">[1]Energia!$R$11:$R$15</definedName>
    <definedName name="NeTo" localSheetId="13">[1]Energia!$R$11:$R$15</definedName>
    <definedName name="NeTo" localSheetId="9">[1]Energia!$R$11:$R$15</definedName>
    <definedName name="NeTo" localSheetId="10">[1]Energia!$R$11:$R$15</definedName>
    <definedName name="NeTo" localSheetId="11">[1]Energia!$R$11:$R$15</definedName>
    <definedName name="NeTo">Energia!$R$11:$R$15</definedName>
    <definedName name="NeToTa" localSheetId="7">[1]Energia!$R$11:$S$15</definedName>
    <definedName name="NeToTa" localSheetId="12">[1]Energia!$R$11:$S$15</definedName>
    <definedName name="NeToTa" localSheetId="6">[1]Energia!$R$11:$S$15</definedName>
    <definedName name="NeToTa" localSheetId="8">[1]Energia!$R$11:$S$15</definedName>
    <definedName name="NeToTa" localSheetId="13">[1]Energia!$R$11:$S$15</definedName>
    <definedName name="NeToTa" localSheetId="9">[1]Energia!$R$11:$S$15</definedName>
    <definedName name="NeToTa" localSheetId="10">[1]Energia!$R$11:$S$15</definedName>
    <definedName name="NeToTa" localSheetId="11">[1]Energia!$R$11:$S$15</definedName>
    <definedName name="NeToTa">Energia!$R$11:$S$15</definedName>
    <definedName name="NF">'Gestão Ambiental'!$R$10:$R$12</definedName>
    <definedName name="NFTa">'Gestão Ambiental'!$R$10:$S$12</definedName>
    <definedName name="NM">Ruído!$Q$24:$Q$25</definedName>
    <definedName name="NMPO">Floresta!$Q$5:$Q$8</definedName>
    <definedName name="NMPOTa">Floresta!$Q$5:$R$8</definedName>
    <definedName name="NMTA">Ruído!$Q$24:$R$25</definedName>
    <definedName name="nn">Folha1!$K$24:$K$28</definedName>
    <definedName name="Ns" localSheetId="7">'Ag. Biológica'!$J$3</definedName>
    <definedName name="NS" localSheetId="12">[1]Resíduos!$S$14:$S$15</definedName>
    <definedName name="NS" localSheetId="6">[1]Resíduos!$S$14:$S$15</definedName>
    <definedName name="NS" localSheetId="8">[1]Resíduos!$S$14:$S$15</definedName>
    <definedName name="NS" localSheetId="13">[1]Resíduos!$S$14:$S$15</definedName>
    <definedName name="NS" localSheetId="9">[1]Resíduos!$S$14:$S$15</definedName>
    <definedName name="NS" localSheetId="10">[1]Resíduos!$S$14:$S$15</definedName>
    <definedName name="NS" localSheetId="11">[1]Resíduos!$S$14:$S$15</definedName>
    <definedName name="NS">Resíduos!$S$14:$S$15</definedName>
    <definedName name="NSTA" localSheetId="7">[1]Resíduos!$S$14:$T$15</definedName>
    <definedName name="NSTA" localSheetId="12">[1]Resíduos!$S$14:$T$15</definedName>
    <definedName name="NSTA" localSheetId="6">[1]Resíduos!$S$14:$T$15</definedName>
    <definedName name="NSTA" localSheetId="8">[1]Resíduos!$S$14:$T$15</definedName>
    <definedName name="NSTA" localSheetId="13">[1]Resíduos!$S$14:$T$15</definedName>
    <definedName name="NSTA" localSheetId="9">[1]Resíduos!$S$14:$T$15</definedName>
    <definedName name="NSTA" localSheetId="10">[1]Resíduos!$S$14:$T$15</definedName>
    <definedName name="NSTA" localSheetId="11">[1]Resíduos!$S$14:$T$15</definedName>
    <definedName name="NSTA">Resíduos!$S$14:$T$15</definedName>
    <definedName name="NT">Biodiversidade!$R$26:$R$30</definedName>
    <definedName name="NTTA">Biodiversidade!$R$26:$S$30</definedName>
    <definedName name="NuFre">'Esp. Exteriores'!$S$37:$S$40</definedName>
    <definedName name="NuFreTa">'Esp. Exteriores'!$S$37:$T$40</definedName>
    <definedName name="NuQs">'[4]Inquérito aos alunos (1)'!$P$41:$P$44</definedName>
    <definedName name="NuSe" localSheetId="12">Alimentação!$R$19:$R$22</definedName>
    <definedName name="NuSe" localSheetId="13">Alimentação!$R$19:$R$22</definedName>
    <definedName name="NuSe">'[4]Inquérito aos alunos (1)'!$P$33:$P$36</definedName>
    <definedName name="NuSeAs" localSheetId="7">[1]Água!$S$4:$T$8</definedName>
    <definedName name="NuSeAs" localSheetId="12">[1]Água!$S$4:$T$8</definedName>
    <definedName name="NuSeAs" localSheetId="6">[1]Água!$S$4:$T$8</definedName>
    <definedName name="NuSeAs" localSheetId="8">[1]Água!$S$4:$T$8</definedName>
    <definedName name="NuSeAs" localSheetId="13">[1]Água!$S$4:$T$8</definedName>
    <definedName name="NuSeAs" localSheetId="9">[1]Água!$S$4:$T$8</definedName>
    <definedName name="NuSeAs" localSheetId="10">[1]Água!$S$4:$T$8</definedName>
    <definedName name="NuSeAs" localSheetId="11">[1]Água!$S$4:$T$8</definedName>
    <definedName name="NuSeAs">Água!$S$4:$T$8</definedName>
    <definedName name="NuSeAsTa" localSheetId="7">[1]Água!$S$4:$S$8</definedName>
    <definedName name="NuSeAsTa" localSheetId="12">[1]Água!$S$4:$S$8</definedName>
    <definedName name="NuSeAsTa" localSheetId="6">[1]Água!$S$4:$S$8</definedName>
    <definedName name="NuSeAsTa" localSheetId="8">[1]Água!$S$4:$S$8</definedName>
    <definedName name="NuSeAsTa" localSheetId="13">[1]Água!$S$4:$S$8</definedName>
    <definedName name="NuSeAsTa" localSheetId="9">[1]Água!$S$4:$S$8</definedName>
    <definedName name="NuSeAsTa" localSheetId="10">[1]Água!$S$4:$S$8</definedName>
    <definedName name="NuSeAsTa" localSheetId="11">[1]Água!$S$4:$S$8</definedName>
    <definedName name="NuSeAsTa">Água!$S$4:$S$8</definedName>
    <definedName name="NuSeTa">Alimentação!$R$19:$S$22</definedName>
    <definedName name="p" localSheetId="7">[1]Folha1!$A$1:$A$5</definedName>
    <definedName name="p" localSheetId="12">[1]Folha1!$A$1:$A$5</definedName>
    <definedName name="p" localSheetId="6">[1]Folha1!$A$1:$A$5</definedName>
    <definedName name="p" localSheetId="8">[1]Folha1!$A$1:$A$5</definedName>
    <definedName name="p" localSheetId="13">[1]Folha1!$A$1:$A$5</definedName>
    <definedName name="p" localSheetId="9">[1]Folha1!$A$1:$A$5</definedName>
    <definedName name="p" localSheetId="10">[1]Folha1!$A$1:$A$5</definedName>
    <definedName name="p" localSheetId="11">[1]Folha1!$A$1:$A$5</definedName>
    <definedName name="p">Folha1!$A$1:$A$5</definedName>
    <definedName name="PA" localSheetId="6">'[2]Inquerito aos alunos'!$Q$16:$Q$17</definedName>
    <definedName name="PA">'Apuram. inq. alunos'!$R$16:$R$16</definedName>
    <definedName name="PATA" localSheetId="6">'[2]Inquerito aos alunos'!$Q$16:$R$17</definedName>
    <definedName name="PATA">'Apuram. inq. alunos'!$R$16:$S$16</definedName>
    <definedName name="pç">Folha1!$O$26:$O$30</definedName>
    <definedName name="PeCi" localSheetId="12">Mobilidade!$Q$12:$Q$15</definedName>
    <definedName name="PeCi" localSheetId="6">[2]Transportes!$P$11:$P$14</definedName>
    <definedName name="PeCi" localSheetId="13">Mobilidade!$Q$12:$Q$15</definedName>
    <definedName name="PeCi" localSheetId="10">Mobilidade!$Q$12:$Q$15</definedName>
    <definedName name="PeCi" localSheetId="11">Mobilidade!$Q$12:$Q$15</definedName>
    <definedName name="PeCi">#REF!</definedName>
    <definedName name="PeCiTa" localSheetId="7">Mobilidade!$Q$12:$R$15</definedName>
    <definedName name="PeCiTa" localSheetId="12">Mobilidade!$Q$12:$R$15</definedName>
    <definedName name="PeCiTa" localSheetId="6">Mobilidade!$Q$12:$R$15</definedName>
    <definedName name="PeCiTa" localSheetId="8">Mobilidade!$Q$12:$R$15</definedName>
    <definedName name="PeCiTa" localSheetId="13">Mobilidade!$Q$12:$R$15</definedName>
    <definedName name="PeCiTa" localSheetId="9">Mobilidade!$Q$12:$R$15</definedName>
    <definedName name="PeCiTa" localSheetId="10">Mobilidade!$Q$12:$R$15</definedName>
    <definedName name="PeCiTa" localSheetId="11">Mobilidade!$Q$12:$R$15</definedName>
    <definedName name="PeCiTa">#REF!</definedName>
    <definedName name="PeQuar" localSheetId="6">'[2]Inquerito aos alunos'!$Q$30:$Q$34</definedName>
    <definedName name="PeQuar">'Apuram. inq. alunos'!$R$29:$R$31</definedName>
    <definedName name="PeQuarTa" localSheetId="7">'[1]Apuramento inq. alunos'!$Q$28:$R$30</definedName>
    <definedName name="PeQuarTa" localSheetId="12">'[1]Apuramento inq. alunos'!$Q$28:$R$30</definedName>
    <definedName name="PeQuarTa" localSheetId="6">'[1]Apuramento inq. alunos'!$Q$28:$R$30</definedName>
    <definedName name="PeQuarTa" localSheetId="8">'[1]Apuramento inq. alunos'!$Q$28:$R$30</definedName>
    <definedName name="PeQuarTa" localSheetId="13">'[1]Apuramento inq. alunos'!$Q$28:$R$30</definedName>
    <definedName name="PeQuarTa" localSheetId="9">'[1]Apuramento inq. alunos'!$Q$28:$R$30</definedName>
    <definedName name="PeQuarTa" localSheetId="10">'[1]Apuramento inq. alunos'!$Q$28:$R$30</definedName>
    <definedName name="PeQuarTa" localSheetId="11">'[1]Apuramento inq. alunos'!$Q$28:$R$30</definedName>
    <definedName name="PeQuarTa">'Apuram. inq. alunos'!$R$29:$S$31</definedName>
    <definedName name="PerAt50" localSheetId="7">Mobilidade!$Q$27:$Q$30</definedName>
    <definedName name="PerAt50" localSheetId="12">Mobilidade!$Q$27:$Q$30</definedName>
    <definedName name="PerAt50" localSheetId="6">Mobilidade!$Q$27:$Q$30</definedName>
    <definedName name="PerAt50" localSheetId="8">Mobilidade!$Q$27:$Q$30</definedName>
    <definedName name="PerAt50" localSheetId="13">Mobilidade!$Q$27:$Q$30</definedName>
    <definedName name="PerAt50" localSheetId="9">Mobilidade!$Q$27:$Q$30</definedName>
    <definedName name="PerAt50" localSheetId="10">Mobilidade!$Q$27:$Q$30</definedName>
    <definedName name="PerAt50" localSheetId="11">Mobilidade!$Q$27:$Q$30</definedName>
    <definedName name="PerAt50">#REF!</definedName>
    <definedName name="PerAt50As" localSheetId="12">Mobilidade!$N$32</definedName>
    <definedName name="PerAt50As" localSheetId="13">Mobilidade!$N$32</definedName>
    <definedName name="PerAt50As" localSheetId="10">Mobilidade!$N$32</definedName>
    <definedName name="PerAt50As" localSheetId="11">Mobilidade!$N$32</definedName>
    <definedName name="PerAt50As">#REF!</definedName>
    <definedName name="PerAt50Ta" localSheetId="7">Mobilidade!$Q$27:$R$30</definedName>
    <definedName name="PerAt50Ta" localSheetId="12">Mobilidade!$Q$27:$R$30</definedName>
    <definedName name="PerAt50Ta" localSheetId="6">Mobilidade!$Q$27:$R$30</definedName>
    <definedName name="PerAt50Ta" localSheetId="8">Mobilidade!$Q$27:$R$30</definedName>
    <definedName name="PerAt50Ta" localSheetId="13">Mobilidade!$Q$27:$R$30</definedName>
    <definedName name="PerAt50Ta" localSheetId="9">Mobilidade!$Q$27:$R$30</definedName>
    <definedName name="PerAt50Ta" localSheetId="10">Mobilidade!$Q$27:$R$30</definedName>
    <definedName name="PerAt50Ta" localSheetId="11">Mobilidade!$Q$27:$R$30</definedName>
    <definedName name="PerAt50Ta">#REF!</definedName>
    <definedName name="PerAtAs" localSheetId="7">Mobilidade!$Q$32:$Q$35</definedName>
    <definedName name="PerAtAs" localSheetId="12">Mobilidade!$Q$32:$Q$35</definedName>
    <definedName name="PerAtAs" localSheetId="6">Mobilidade!$Q$32:$Q$35</definedName>
    <definedName name="PerAtAs" localSheetId="8">Mobilidade!$Q$32:$Q$35</definedName>
    <definedName name="PerAtAs" localSheetId="13">Mobilidade!$Q$32:$Q$35</definedName>
    <definedName name="PerAtAs" localSheetId="9">Mobilidade!$Q$32:$Q$35</definedName>
    <definedName name="PerAtAs" localSheetId="10">Mobilidade!$Q$32:$Q$35</definedName>
    <definedName name="PerAtAs" localSheetId="11">Mobilidade!$Q$32:$Q$35</definedName>
    <definedName name="PerAtAs">#REF!</definedName>
    <definedName name="PerAtAsTa" localSheetId="7">Mobilidade!$Q$32:$R$35</definedName>
    <definedName name="PerAtAsTa" localSheetId="12">Mobilidade!$Q$32:$R$35</definedName>
    <definedName name="PerAtAsTa" localSheetId="6">Mobilidade!$Q$32:$R$35</definedName>
    <definedName name="PerAtAsTa" localSheetId="8">Mobilidade!$Q$32:$R$35</definedName>
    <definedName name="PerAtAsTa" localSheetId="13">Mobilidade!$Q$32:$R$35</definedName>
    <definedName name="PerAtAsTa" localSheetId="9">Mobilidade!$Q$32:$R$35</definedName>
    <definedName name="PerAtAsTa" localSheetId="10">Mobilidade!$Q$32:$R$35</definedName>
    <definedName name="PerAtAsTa" localSheetId="11">Mobilidade!$Q$32:$R$35</definedName>
    <definedName name="PerAtAsTa">#REF!</definedName>
    <definedName name="PerMaMe">Mobilidade!$Q$6:$Q$9</definedName>
    <definedName name="PerMaMeTa.">Mobilidade!$Q$6:$R$9</definedName>
    <definedName name="PerOi">'Apuram. inq. alunos'!$R$35:$R$39</definedName>
    <definedName name="PerOiTa">'Apuram. inq. alunos'!$R$35:$S$39</definedName>
    <definedName name="PeTer" localSheetId="7">'[1]Apuramento inq. alunos'!$Q$22:$Q$26</definedName>
    <definedName name="PeTer" localSheetId="12">'[1]Apuramento inq. alunos'!$Q$22:$Q$26</definedName>
    <definedName name="PeTer" localSheetId="6">'[1]Apuramento inq. alunos'!$Q$22:$Q$26</definedName>
    <definedName name="PeTer" localSheetId="8">'[1]Apuramento inq. alunos'!$Q$22:$Q$26</definedName>
    <definedName name="PeTer" localSheetId="13">'[1]Apuramento inq. alunos'!$Q$22:$Q$26</definedName>
    <definedName name="PeTer" localSheetId="9">'[1]Apuramento inq. alunos'!$Q$22:$Q$26</definedName>
    <definedName name="PeTer" localSheetId="10">'[1]Apuramento inq. alunos'!$Q$22:$Q$26</definedName>
    <definedName name="PeTer" localSheetId="11">'[1]Apuramento inq. alunos'!$Q$22:$Q$26</definedName>
    <definedName name="PeTer">'Apuram. inq. alunos'!$R$23:$R$27</definedName>
    <definedName name="PeTerTa" localSheetId="7">'[1]Apuramento inq. alunos'!$Q$22:$R$26</definedName>
    <definedName name="PeTerTa" localSheetId="12">'[1]Apuramento inq. alunos'!$Q$22:$R$26</definedName>
    <definedName name="PeTerTa" localSheetId="6">'[1]Apuramento inq. alunos'!$Q$22:$R$26</definedName>
    <definedName name="PeTerTa" localSheetId="8">'[1]Apuramento inq. alunos'!$Q$22:$R$26</definedName>
    <definedName name="PeTerTa" localSheetId="13">'[1]Apuramento inq. alunos'!$Q$22:$R$26</definedName>
    <definedName name="PeTerTa" localSheetId="9">'[1]Apuramento inq. alunos'!$Q$22:$R$26</definedName>
    <definedName name="PeTerTa" localSheetId="10">'[1]Apuramento inq. alunos'!$Q$22:$R$26</definedName>
    <definedName name="PeTerTa" localSheetId="11">'[1]Apuramento inq. alunos'!$Q$22:$R$26</definedName>
    <definedName name="PeTerTa">'Apuram. inq. alunos'!$R$23:$S$27</definedName>
    <definedName name="po">Folha1!$R$26:$R$29</definedName>
    <definedName name="Produção" localSheetId="7">Alimentação!$R$8:$S$9</definedName>
    <definedName name="Produção" localSheetId="12">Alimentação!$R$8:$S$9</definedName>
    <definedName name="Produção" localSheetId="6">Alimentação!$R$8:$S$9</definedName>
    <definedName name="Produção" localSheetId="8">Alimentação!$R$8:$S$9</definedName>
    <definedName name="Produção" localSheetId="13">Alimentação!$R$8:$S$9</definedName>
    <definedName name="Produção" localSheetId="9">Alimentação!$R$8:$S$9</definedName>
    <definedName name="Produção" localSheetId="10">Alimentação!$R$8:$S$9</definedName>
    <definedName name="Produção" localSheetId="11">Alimentação!$R$8:$S$9</definedName>
    <definedName name="Produção">#REF!</definedName>
    <definedName name="ProduçaoTA" localSheetId="12">Alimentação!$R$8:$R$9</definedName>
    <definedName name="ProduçaoTA" localSheetId="6">[2]Alimentação!$R$7:$R$8</definedName>
    <definedName name="ProduçaoTA" localSheetId="13">Alimentação!$R$8:$R$9</definedName>
    <definedName name="ProduçaoTA">#REF!</definedName>
    <definedName name="Proveniência" localSheetId="7">Alimentação!$R$11:$S$12</definedName>
    <definedName name="Proveniência" localSheetId="12">Alimentação!$R$11:$S$12</definedName>
    <definedName name="Proveniência" localSheetId="6">Alimentação!$R$11:$S$12</definedName>
    <definedName name="Proveniência" localSheetId="8">Alimentação!$R$11:$S$12</definedName>
    <definedName name="Proveniência" localSheetId="13">Alimentação!$R$11:$S$12</definedName>
    <definedName name="Proveniência" localSheetId="9">Alimentação!$R$11:$S$12</definedName>
    <definedName name="Proveniência" localSheetId="10">Alimentação!$R$11:$S$12</definedName>
    <definedName name="Proveniência" localSheetId="11">Alimentação!$R$11:$S$12</definedName>
    <definedName name="Proveniência">#REF!</definedName>
    <definedName name="ProvenienciaTable" localSheetId="12">Alimentação!$R$11:$R$12</definedName>
    <definedName name="ProvenienciaTable" localSheetId="6">[2]Alimentação!$R$10:$R$11</definedName>
    <definedName name="ProvenienciaTable" localSheetId="13">Alimentação!$R$11:$R$12</definedName>
    <definedName name="ProvenienciaTable">#REF!</definedName>
    <definedName name="Quali" localSheetId="7">[1]Água!$S$25:$S$27</definedName>
    <definedName name="Quali" localSheetId="12">[1]Água!$S$25:$S$27</definedName>
    <definedName name="Quali" localSheetId="6">[1]Água!$S$25:$S$27</definedName>
    <definedName name="Quali" localSheetId="8">[1]Água!$S$25:$S$27</definedName>
    <definedName name="Quali" localSheetId="13">[1]Água!$S$25:$S$27</definedName>
    <definedName name="Quali" localSheetId="9">[1]Água!$S$25:$S$27</definedName>
    <definedName name="Quali" localSheetId="10">[1]Água!$S$25:$S$27</definedName>
    <definedName name="Quali" localSheetId="11">[1]Água!$S$25:$S$27</definedName>
    <definedName name="Quali">Água!$S$25:$S$27</definedName>
    <definedName name="QualiTa" localSheetId="7">[1]Água!$S$25:$T$27</definedName>
    <definedName name="QualiTa" localSheetId="12">[1]Água!$S$25:$T$27</definedName>
    <definedName name="QualiTa" localSheetId="6">[1]Água!$S$25:$T$27</definedName>
    <definedName name="QualiTa" localSheetId="8">[1]Água!$S$25:$T$27</definedName>
    <definedName name="QualiTa" localSheetId="13">[1]Água!$S$25:$T$27</definedName>
    <definedName name="QualiTa" localSheetId="9">[1]Água!$S$25:$T$27</definedName>
    <definedName name="QualiTa" localSheetId="10">[1]Água!$S$25:$T$27</definedName>
    <definedName name="QualiTa" localSheetId="11">[1]Água!$S$25:$T$27</definedName>
    <definedName name="QualiTa">Água!$S$25:$T$27</definedName>
    <definedName name="QuanAlu" localSheetId="7">Alimentação!$R$14:$S$16</definedName>
    <definedName name="QuanAlu" localSheetId="12">Alimentação!$R$14:$S$16</definedName>
    <definedName name="QuanAlu" localSheetId="6">Alimentação!$R$14:$S$16</definedName>
    <definedName name="QuanAlu" localSheetId="8">Alimentação!$R$14:$S$16</definedName>
    <definedName name="QuanAlu" localSheetId="13">Alimentação!$R$14:$S$16</definedName>
    <definedName name="QuanAlu" localSheetId="9">Alimentação!$R$14:$S$16</definedName>
    <definedName name="QuanAlu" localSheetId="10">Alimentação!$R$14:$S$16</definedName>
    <definedName name="QuanAlu" localSheetId="11">Alimentação!$R$14:$S$16</definedName>
    <definedName name="QuanAlu">#REF!</definedName>
    <definedName name="QuanAluTA" localSheetId="12">Alimentação!$R$14:$R$16</definedName>
    <definedName name="QuanAluTA" localSheetId="6">[2]Alimentação!$R$13:$R$16</definedName>
    <definedName name="QuanAluTA" localSheetId="13">Alimentação!$R$14:$R$16</definedName>
    <definedName name="QuanAluTA">#REF!</definedName>
    <definedName name="QuanCo" localSheetId="7">Alimentação!#REF!</definedName>
    <definedName name="QuanCo" localSheetId="12">Alimentação!#REF!</definedName>
    <definedName name="QuanCo" localSheetId="6">Alimentação!#REF!</definedName>
    <definedName name="QuanCo" localSheetId="8">Alimentação!#REF!</definedName>
    <definedName name="QuanCo" localSheetId="13">Alimentação!#REF!</definedName>
    <definedName name="QuanCo" localSheetId="9">Alimentação!#REF!</definedName>
    <definedName name="QuanCo" localSheetId="10">Alimentação!#REF!</definedName>
    <definedName name="QuanCo" localSheetId="11">Alimentação!#REF!</definedName>
    <definedName name="QuanCo">#REF!</definedName>
    <definedName name="QuanCoTA" localSheetId="7">Alimentação!#REF!</definedName>
    <definedName name="QuanCoTA" localSheetId="12">Alimentação!#REF!</definedName>
    <definedName name="QuanCoTA" localSheetId="6">Alimentação!#REF!</definedName>
    <definedName name="QuanCoTA" localSheetId="8">Alimentação!#REF!</definedName>
    <definedName name="QuanCoTA" localSheetId="13">Alimentação!#REF!</definedName>
    <definedName name="QuanCoTA" localSheetId="9">Alimentação!#REF!</definedName>
    <definedName name="QuanCoTA" localSheetId="10">Alimentação!#REF!</definedName>
    <definedName name="QuanCoTA" localSheetId="11">Alimentação!#REF!</definedName>
    <definedName name="QuanCoTA">#REF!</definedName>
    <definedName name="ReDo" localSheetId="6">'[2]Inquerito aos alunos'!$Q$13:$Q$14</definedName>
    <definedName name="ReDo">'Apuram. inq. alunos'!$R$14:$R$14</definedName>
    <definedName name="ReDoTa" localSheetId="7">'[1]Apuramento inq. alunos'!$Q$13:$R$13</definedName>
    <definedName name="ReDoTa" localSheetId="12">'[1]Apuramento inq. alunos'!$Q$13:$R$13</definedName>
    <definedName name="ReDoTa" localSheetId="6">'[1]Apuramento inq. alunos'!$Q$13:$R$13</definedName>
    <definedName name="ReDoTa" localSheetId="8">'[1]Apuramento inq. alunos'!$Q$13:$R$13</definedName>
    <definedName name="ReDoTa" localSheetId="13">'[1]Apuramento inq. alunos'!$Q$13:$R$13</definedName>
    <definedName name="ReDoTa" localSheetId="9">'[1]Apuramento inq. alunos'!$Q$13:$R$13</definedName>
    <definedName name="ReDoTa" localSheetId="10">'[1]Apuramento inq. alunos'!$Q$13:$R$13</definedName>
    <definedName name="ReDoTa" localSheetId="11">'[1]Apuramento inq. alunos'!$Q$13:$R$13</definedName>
    <definedName name="ReDoTa">'Apuram. inq. alunos'!$R$14:$S$14</definedName>
    <definedName name="ReSe" localSheetId="7">[1]Resíduos!$S$35:$S$39</definedName>
    <definedName name="ReSe" localSheetId="12">[1]Resíduos!$S$35:$S$39</definedName>
    <definedName name="ReSe" localSheetId="6">[1]Resíduos!$S$35:$S$39</definedName>
    <definedName name="ReSe" localSheetId="8">[1]Resíduos!$S$35:$S$39</definedName>
    <definedName name="ReSe" localSheetId="13">[1]Resíduos!$S$35:$S$39</definedName>
    <definedName name="ReSe" localSheetId="9">[1]Resíduos!$S$35:$S$39</definedName>
    <definedName name="ReSe" localSheetId="10">[1]Resíduos!$S$35:$S$39</definedName>
    <definedName name="ReSe" localSheetId="11">[1]Resíduos!$S$35:$S$39</definedName>
    <definedName name="ReSe">Resíduos!$S$35:$S$39</definedName>
    <definedName name="ReSeTa" localSheetId="7">[1]Resíduos!$S$35:$T$39</definedName>
    <definedName name="ReSeTa" localSheetId="12">[1]Resíduos!$S$35:$T$39</definedName>
    <definedName name="ReSeTa" localSheetId="6">[1]Resíduos!$S$35:$T$39</definedName>
    <definedName name="ReSeTa" localSheetId="8">[1]Resíduos!$S$35:$T$39</definedName>
    <definedName name="ReSeTa" localSheetId="13">[1]Resíduos!$S$35:$T$39</definedName>
    <definedName name="ReSeTa" localSheetId="9">[1]Resíduos!$S$35:$T$39</definedName>
    <definedName name="ReSeTa" localSheetId="10">[1]Resíduos!$S$35:$T$39</definedName>
    <definedName name="ReSeTa" localSheetId="11">[1]Resíduos!$S$35:$T$39</definedName>
    <definedName name="ReSeTa">Resíduos!$S$35:$T$39</definedName>
    <definedName name="S.N" localSheetId="12">Alimentação!$R$2:$R$3</definedName>
    <definedName name="S.N" localSheetId="6">[2]Alimentação!$R$1:$R$2</definedName>
    <definedName name="S.N" localSheetId="13">Alimentação!$R$2:$R$3</definedName>
    <definedName name="S.N">#REF!</definedName>
    <definedName name="sabe">Folha1!$D$8:$D$11</definedName>
    <definedName name="SN" localSheetId="7">Alimentação!$R$2:$S$3</definedName>
    <definedName name="SN" localSheetId="12">Alimentação!$R$2:$S$3</definedName>
    <definedName name="SN" localSheetId="6">Alimentação!$R$2:$S$3</definedName>
    <definedName name="SN" localSheetId="8">Alimentação!$R$2:$S$3</definedName>
    <definedName name="SN" localSheetId="13">Alimentação!$R$2:$S$3</definedName>
    <definedName name="SN" localSheetId="9">Alimentação!$R$2:$S$3</definedName>
    <definedName name="SN" localSheetId="10">Alimentação!$R$2:$S$3</definedName>
    <definedName name="SN" localSheetId="11">Alimentação!$R$2:$S$3</definedName>
    <definedName name="SN">#REF!</definedName>
    <definedName name="SNTable" localSheetId="12">Alimentação!$R$2:$S$3</definedName>
    <definedName name="SNTable" localSheetId="13">Alimentação!$R$2:$S$3</definedName>
    <definedName name="SNTable">#REF!</definedName>
    <definedName name="TD">Floresta!$Q$22:$Q$25</definedName>
    <definedName name="TDTA">Floresta!$Q$22:$R$25</definedName>
    <definedName name="ToDa">'Ag. Biológica'!$R$21:$R$24</definedName>
    <definedName name="ToDaTA">'Ag. Biológica'!$R$21:$S$24</definedName>
    <definedName name="Valores" localSheetId="7">[1]Resíduos!$S$9:$S$12</definedName>
    <definedName name="Valores" localSheetId="12">[1]Resíduos!$S$9:$S$12</definedName>
    <definedName name="Valores" localSheetId="6">[1]Resíduos!$S$9:$S$12</definedName>
    <definedName name="Valores" localSheetId="8">[1]Resíduos!$S$9:$S$12</definedName>
    <definedName name="Valores" localSheetId="13">[1]Resíduos!$S$9:$S$12</definedName>
    <definedName name="Valores" localSheetId="9">[1]Resíduos!$S$9:$S$12</definedName>
    <definedName name="Valores" localSheetId="10">[1]Resíduos!$S$9:$S$12</definedName>
    <definedName name="Valores" localSheetId="11">[1]Resíduos!$S$9:$S$12</definedName>
    <definedName name="Valores">Resíduos!$S$9:$S$12</definedName>
    <definedName name="VeSe" localSheetId="6">'[2]Inquerito aos alunos'!$Q$8:$Q$11</definedName>
    <definedName name="VeSe">'Apuram. inq. alunos'!$R$10:$R$12</definedName>
    <definedName name="VeSeTa" localSheetId="7">'[1]Apuramento inq. alunos'!$Q$9:$R$11</definedName>
    <definedName name="VeSeTa" localSheetId="12">'[1]Apuramento inq. alunos'!$Q$9:$R$11</definedName>
    <definedName name="VeSeTa" localSheetId="6">'[1]Apuramento inq. alunos'!$Q$9:$R$11</definedName>
    <definedName name="VeSeTa" localSheetId="8">'[1]Apuramento inq. alunos'!$Q$9:$R$11</definedName>
    <definedName name="VeSeTa" localSheetId="13">'[1]Apuramento inq. alunos'!$Q$9:$R$11</definedName>
    <definedName name="VeSeTa" localSheetId="9">'[1]Apuramento inq. alunos'!$Q$9:$R$11</definedName>
    <definedName name="VeSeTa" localSheetId="10">'[1]Apuramento inq. alunos'!$Q$9:$R$11</definedName>
    <definedName name="VeSeTa" localSheetId="11">'[1]Apuramento inq. alunos'!$Q$9:$R$11</definedName>
    <definedName name="VeSeTa">'Apuram. inq. alunos'!$R$10:$S$12</definedName>
    <definedName name="ViAn">Biodiversidade!$R$17:$R$21</definedName>
    <definedName name="ViAnTa">Biodiversidade!$R$17:$S$21</definedName>
    <definedName name="VLOOKUPTABLE" localSheetId="7">[1]Resíduos!$S$9:$T$12</definedName>
    <definedName name="VLOOKUPTABLE" localSheetId="12">[1]Resíduos!$S$9:$T$12</definedName>
    <definedName name="VLOOKUPTABLE" localSheetId="6">[1]Resíduos!$S$9:$T$12</definedName>
    <definedName name="VLOOKUPTABLE" localSheetId="8">[1]Resíduos!$S$9:$T$12</definedName>
    <definedName name="VLOOKUPTABLE" localSheetId="13">[1]Resíduos!$S$9:$T$12</definedName>
    <definedName name="VLOOKUPTABLE" localSheetId="9">[1]Resíduos!$S$9:$T$12</definedName>
    <definedName name="VLOOKUPTABLE" localSheetId="10">[1]Resíduos!$S$9:$T$12</definedName>
    <definedName name="VLOOKUPTABLE" localSheetId="11">[1]Resíduos!$S$9:$T$12</definedName>
    <definedName name="VLOOKUPTABLE">Resíduos!$S$9:$T$12</definedName>
    <definedName name="xv">[3]Folha2!$F$14:$F$17</definedName>
  </definedNames>
  <calcPr calcId="145621"/>
</workbook>
</file>

<file path=xl/calcChain.xml><?xml version="1.0" encoding="utf-8"?>
<calcChain xmlns="http://schemas.openxmlformats.org/spreadsheetml/2006/main">
  <c r="L13" i="27" l="1"/>
  <c r="L12" i="27"/>
  <c r="L6" i="23"/>
  <c r="J18" i="29"/>
  <c r="M32" i="15"/>
  <c r="L18" i="29" s="1"/>
  <c r="L17" i="19" s="1"/>
  <c r="N9" i="2"/>
  <c r="L6" i="28"/>
  <c r="N3" i="2"/>
  <c r="N4" i="2"/>
  <c r="N5" i="2"/>
  <c r="N6" i="2"/>
  <c r="N7" i="2"/>
  <c r="N8" i="2"/>
  <c r="N10" i="2"/>
  <c r="N11" i="2"/>
  <c r="N12" i="2"/>
  <c r="N12" i="1"/>
  <c r="B12" i="19" s="1"/>
  <c r="L10" i="23"/>
  <c r="L4" i="28" l="1"/>
  <c r="L5" i="27"/>
  <c r="L9" i="25"/>
  <c r="L8" i="25"/>
  <c r="L11" i="24"/>
  <c r="L3" i="24"/>
  <c r="L5" i="23"/>
  <c r="L4" i="23"/>
  <c r="L3" i="23"/>
  <c r="M25" i="25" l="1"/>
  <c r="M26" i="24"/>
  <c r="J16" i="29"/>
  <c r="J17" i="29"/>
  <c r="J19" i="29"/>
  <c r="J20" i="29"/>
  <c r="J21" i="29"/>
  <c r="J22" i="29"/>
  <c r="J15" i="29"/>
  <c r="M26" i="30"/>
  <c r="L10" i="30"/>
  <c r="M10" i="19" s="1"/>
  <c r="L9" i="30"/>
  <c r="M9" i="19" s="1"/>
  <c r="L8" i="30"/>
  <c r="M8" i="19" s="1"/>
  <c r="L7" i="30"/>
  <c r="M7" i="19" s="1"/>
  <c r="L6" i="30"/>
  <c r="M6" i="19" s="1"/>
  <c r="L3" i="30"/>
  <c r="L12" i="30"/>
  <c r="M12" i="19" s="1"/>
  <c r="L11" i="30"/>
  <c r="M11" i="19" s="1"/>
  <c r="L5" i="30"/>
  <c r="M5" i="19" s="1"/>
  <c r="L4" i="30"/>
  <c r="M4" i="19" s="1"/>
  <c r="L3" i="29"/>
  <c r="L3" i="19" s="1"/>
  <c r="L4" i="29"/>
  <c r="L4" i="19" s="1"/>
  <c r="L5" i="29"/>
  <c r="L5" i="19" s="1"/>
  <c r="L6" i="29"/>
  <c r="L6" i="19" s="1"/>
  <c r="L7" i="29"/>
  <c r="L7" i="19" s="1"/>
  <c r="L8" i="29"/>
  <c r="L8" i="19" s="1"/>
  <c r="L9" i="29"/>
  <c r="L9" i="19" s="1"/>
  <c r="L10" i="29"/>
  <c r="L10" i="19" s="1"/>
  <c r="L11" i="29"/>
  <c r="L11" i="19" s="1"/>
  <c r="L12" i="29"/>
  <c r="L12" i="19" s="1"/>
  <c r="L13" i="29"/>
  <c r="L13" i="19" s="1"/>
  <c r="M27" i="29"/>
  <c r="K6" i="19"/>
  <c r="L7" i="28"/>
  <c r="K7" i="19" s="1"/>
  <c r="L8" i="28"/>
  <c r="K8" i="19" s="1"/>
  <c r="J10" i="28"/>
  <c r="L5" i="28"/>
  <c r="K5" i="19" s="1"/>
  <c r="M25" i="28"/>
  <c r="K4" i="19"/>
  <c r="L3" i="28"/>
  <c r="K3" i="19" s="1"/>
  <c r="M20" i="27"/>
  <c r="L11" i="27"/>
  <c r="J11" i="19" s="1"/>
  <c r="L10" i="27"/>
  <c r="J10" i="19" s="1"/>
  <c r="L9" i="27"/>
  <c r="J9" i="19" s="1"/>
  <c r="J16" i="27"/>
  <c r="J17" i="27"/>
  <c r="J15" i="27"/>
  <c r="J13" i="19"/>
  <c r="J12" i="19"/>
  <c r="L8" i="27"/>
  <c r="J8" i="19" s="1"/>
  <c r="L4" i="27"/>
  <c r="J4" i="19" s="1"/>
  <c r="L3" i="27"/>
  <c r="J5" i="19"/>
  <c r="L6" i="27"/>
  <c r="J6" i="19" s="1"/>
  <c r="L7" i="27"/>
  <c r="J7" i="19" s="1"/>
  <c r="J14" i="26"/>
  <c r="L12" i="26"/>
  <c r="I12" i="19" s="1"/>
  <c r="L11" i="26"/>
  <c r="I11" i="19" s="1"/>
  <c r="L10" i="26"/>
  <c r="I10" i="19" s="1"/>
  <c r="L9" i="26"/>
  <c r="I9" i="19" s="1"/>
  <c r="L8" i="26"/>
  <c r="I8" i="19" s="1"/>
  <c r="L7" i="26"/>
  <c r="I7" i="19" s="1"/>
  <c r="L6" i="26"/>
  <c r="I6" i="19" s="1"/>
  <c r="L5" i="26"/>
  <c r="I5" i="19" s="1"/>
  <c r="L4" i="26"/>
  <c r="I4" i="19" s="1"/>
  <c r="L3" i="26"/>
  <c r="I3" i="19" s="1"/>
  <c r="M24" i="26"/>
  <c r="J14" i="25"/>
  <c r="J13" i="25"/>
  <c r="L11" i="25"/>
  <c r="H11" i="19" s="1"/>
  <c r="L10" i="25"/>
  <c r="H10" i="19" s="1"/>
  <c r="H9" i="19"/>
  <c r="H8" i="19"/>
  <c r="L7" i="25"/>
  <c r="H7" i="19" s="1"/>
  <c r="L4" i="25"/>
  <c r="H4" i="19" s="1"/>
  <c r="L6" i="25"/>
  <c r="H6" i="19" s="1"/>
  <c r="L5" i="25"/>
  <c r="H5" i="19" s="1"/>
  <c r="L3" i="25"/>
  <c r="H3" i="19" s="1"/>
  <c r="J15" i="24"/>
  <c r="J14" i="24"/>
  <c r="L12" i="24"/>
  <c r="G12" i="19" s="1"/>
  <c r="G11" i="19"/>
  <c r="L10" i="24"/>
  <c r="G10" i="19" s="1"/>
  <c r="L9" i="24"/>
  <c r="G9" i="19" s="1"/>
  <c r="L8" i="24"/>
  <c r="G8" i="19" s="1"/>
  <c r="L7" i="24"/>
  <c r="G7" i="19" s="1"/>
  <c r="L6" i="24"/>
  <c r="G6" i="19" s="1"/>
  <c r="L5" i="24"/>
  <c r="G5" i="19" s="1"/>
  <c r="G3" i="19"/>
  <c r="L4" i="24"/>
  <c r="G4" i="19" s="1"/>
  <c r="J14" i="23"/>
  <c r="J15" i="23"/>
  <c r="F4" i="19"/>
  <c r="F5" i="19"/>
  <c r="F6" i="19"/>
  <c r="L7" i="23"/>
  <c r="F7" i="19" s="1"/>
  <c r="L8" i="23"/>
  <c r="F8" i="19" s="1"/>
  <c r="L9" i="23"/>
  <c r="F9" i="19" s="1"/>
  <c r="F10" i="19"/>
  <c r="L11" i="23"/>
  <c r="F11" i="19" s="1"/>
  <c r="L12" i="23"/>
  <c r="F12" i="19" s="1"/>
  <c r="M28" i="23"/>
  <c r="J17" i="6"/>
  <c r="J16" i="6"/>
  <c r="L14" i="6"/>
  <c r="E14" i="19" s="1"/>
  <c r="L13" i="6"/>
  <c r="E13" i="19" s="1"/>
  <c r="L12" i="6"/>
  <c r="E12" i="19" s="1"/>
  <c r="L10" i="6"/>
  <c r="E10" i="19" s="1"/>
  <c r="L11" i="6"/>
  <c r="E11" i="19" s="1"/>
  <c r="L9" i="6"/>
  <c r="E9" i="19" s="1"/>
  <c r="L5" i="6"/>
  <c r="E5" i="19" s="1"/>
  <c r="L3" i="6"/>
  <c r="J19" i="3"/>
  <c r="J18" i="3"/>
  <c r="L15" i="2"/>
  <c r="L14" i="2"/>
  <c r="M5" i="15"/>
  <c r="M6" i="15"/>
  <c r="M7" i="15"/>
  <c r="M8" i="15"/>
  <c r="M9" i="15"/>
  <c r="M10" i="15"/>
  <c r="M11" i="15"/>
  <c r="M12" i="15"/>
  <c r="M13" i="15"/>
  <c r="M14" i="15"/>
  <c r="M15" i="15"/>
  <c r="M16" i="15"/>
  <c r="L15" i="27" s="1"/>
  <c r="J14" i="19" s="1"/>
  <c r="M17" i="15"/>
  <c r="L16" i="27" s="1"/>
  <c r="J15" i="19" s="1"/>
  <c r="M18" i="15"/>
  <c r="L17" i="27" s="1"/>
  <c r="J16" i="19" s="1"/>
  <c r="M19" i="15"/>
  <c r="L10" i="28" s="1"/>
  <c r="K9" i="19" s="1"/>
  <c r="M20" i="15"/>
  <c r="M21" i="15"/>
  <c r="L17" i="6" s="1"/>
  <c r="E16" i="19" s="1"/>
  <c r="M22" i="15"/>
  <c r="L14" i="23" s="1"/>
  <c r="F13" i="19" s="1"/>
  <c r="M23" i="15"/>
  <c r="L15" i="23" s="1"/>
  <c r="F14" i="19" s="1"/>
  <c r="M24" i="15"/>
  <c r="L14" i="24" s="1"/>
  <c r="G13" i="19" s="1"/>
  <c r="M25" i="15"/>
  <c r="L15" i="24" s="1"/>
  <c r="G14" i="19" s="1"/>
  <c r="M26" i="15"/>
  <c r="L14" i="26" s="1"/>
  <c r="I13" i="19" s="1"/>
  <c r="M27" i="15"/>
  <c r="L13" i="25" s="1"/>
  <c r="H12" i="19" s="1"/>
  <c r="M28" i="15"/>
  <c r="L14" i="25" s="1"/>
  <c r="H13" i="19" s="1"/>
  <c r="M29" i="15"/>
  <c r="L15" i="29" s="1"/>
  <c r="L14" i="19" s="1"/>
  <c r="M30" i="15"/>
  <c r="M31" i="15"/>
  <c r="M33" i="15"/>
  <c r="M34" i="15"/>
  <c r="M35" i="15"/>
  <c r="M36" i="15"/>
  <c r="L22" i="29" s="1"/>
  <c r="M4" i="15"/>
  <c r="N3" i="24" l="1"/>
  <c r="N6" i="24" s="1"/>
  <c r="G24" i="19" s="1"/>
  <c r="N3" i="30"/>
  <c r="N6" i="30" s="1"/>
  <c r="M24" i="19" s="1"/>
  <c r="N3" i="27"/>
  <c r="N6" i="27" s="1"/>
  <c r="I23" i="19"/>
  <c r="N3" i="23"/>
  <c r="N6" i="23" s="1"/>
  <c r="F24" i="19" s="1"/>
  <c r="F3" i="19"/>
  <c r="L20" i="29"/>
  <c r="L19" i="19" s="1"/>
  <c r="L17" i="29"/>
  <c r="L16" i="19" s="1"/>
  <c r="L21" i="19"/>
  <c r="J3" i="19"/>
  <c r="J23" i="19" s="1"/>
  <c r="M3" i="19"/>
  <c r="M23" i="19" s="1"/>
  <c r="L21" i="29"/>
  <c r="L20" i="19" s="1"/>
  <c r="L19" i="29"/>
  <c r="L18" i="19" s="1"/>
  <c r="L16" i="29"/>
  <c r="L15" i="19" s="1"/>
  <c r="N3" i="28"/>
  <c r="N6" i="28" s="1"/>
  <c r="N3" i="26"/>
  <c r="N6" i="26" s="1"/>
  <c r="N3" i="25"/>
  <c r="N6" i="25" s="1"/>
  <c r="N14" i="2"/>
  <c r="C13" i="19" s="1"/>
  <c r="L21" i="1"/>
  <c r="L22" i="1"/>
  <c r="N15" i="1"/>
  <c r="B15" i="19" s="1"/>
  <c r="N13" i="1"/>
  <c r="B13" i="19" s="1"/>
  <c r="N11" i="1"/>
  <c r="B11" i="19" s="1"/>
  <c r="C3" i="19"/>
  <c r="C4" i="19"/>
  <c r="C5" i="19"/>
  <c r="C6" i="19"/>
  <c r="C7" i="19"/>
  <c r="C8" i="19"/>
  <c r="C9" i="19"/>
  <c r="C10" i="19"/>
  <c r="C11" i="19"/>
  <c r="C12" i="19"/>
  <c r="N15" i="2"/>
  <c r="C14" i="19" s="1"/>
  <c r="N22" i="1"/>
  <c r="B21" i="19" s="1"/>
  <c r="E3" i="19"/>
  <c r="L4" i="6"/>
  <c r="E4" i="19" s="1"/>
  <c r="L6" i="6"/>
  <c r="E6" i="19" s="1"/>
  <c r="L7" i="6"/>
  <c r="E7" i="19" s="1"/>
  <c r="L8" i="6"/>
  <c r="E8" i="19" s="1"/>
  <c r="L16" i="3"/>
  <c r="D16" i="19" s="1"/>
  <c r="L15" i="3"/>
  <c r="D15" i="19" s="1"/>
  <c r="L14" i="3"/>
  <c r="D14" i="19" s="1"/>
  <c r="L13" i="3"/>
  <c r="D13" i="19" s="1"/>
  <c r="L12" i="3"/>
  <c r="D12" i="19" s="1"/>
  <c r="L11" i="3"/>
  <c r="D11" i="19" s="1"/>
  <c r="L10" i="3"/>
  <c r="D10" i="19" s="1"/>
  <c r="L9" i="3"/>
  <c r="D9" i="19" s="1"/>
  <c r="L8" i="3"/>
  <c r="D8" i="19" s="1"/>
  <c r="L7" i="3"/>
  <c r="D7" i="19" s="1"/>
  <c r="L6" i="3"/>
  <c r="D6" i="19" s="1"/>
  <c r="L5" i="3"/>
  <c r="D5" i="19" s="1"/>
  <c r="L4" i="3"/>
  <c r="D4" i="19" s="1"/>
  <c r="L3" i="3"/>
  <c r="N3" i="29" l="1"/>
  <c r="N6" i="29" s="1"/>
  <c r="I14" i="17" s="1"/>
  <c r="L23" i="19"/>
  <c r="I15" i="17"/>
  <c r="J24" i="19"/>
  <c r="I12" i="17"/>
  <c r="I8" i="17"/>
  <c r="I24" i="19"/>
  <c r="I11" i="17"/>
  <c r="K24" i="19"/>
  <c r="I13" i="17"/>
  <c r="H24" i="19"/>
  <c r="I10" i="17"/>
  <c r="H23" i="19"/>
  <c r="G23" i="19"/>
  <c r="D3" i="19"/>
  <c r="P3" i="2"/>
  <c r="N19" i="1"/>
  <c r="B19" i="19" s="1"/>
  <c r="N18" i="1"/>
  <c r="B18" i="19" s="1"/>
  <c r="N17" i="1"/>
  <c r="B17" i="19" s="1"/>
  <c r="N16" i="1"/>
  <c r="B16" i="19" s="1"/>
  <c r="N14" i="1"/>
  <c r="B14" i="19" s="1"/>
  <c r="N8" i="1"/>
  <c r="B8" i="19" s="1"/>
  <c r="N9" i="1"/>
  <c r="B9" i="19" s="1"/>
  <c r="N10" i="1"/>
  <c r="B10" i="19" s="1"/>
  <c r="N7" i="1"/>
  <c r="B7" i="19" s="1"/>
  <c r="N6" i="1"/>
  <c r="B6" i="19" s="1"/>
  <c r="N5" i="1"/>
  <c r="B5" i="19" s="1"/>
  <c r="N4" i="1"/>
  <c r="B4" i="19" s="1"/>
  <c r="N3" i="1"/>
  <c r="L19" i="3"/>
  <c r="D18" i="19" s="1"/>
  <c r="L16" i="6"/>
  <c r="N3" i="6" s="1"/>
  <c r="K23" i="19"/>
  <c r="L18" i="3"/>
  <c r="D17" i="19" s="1"/>
  <c r="C23" i="19"/>
  <c r="N21" i="1"/>
  <c r="B20" i="19" s="1"/>
  <c r="O28" i="1"/>
  <c r="O26" i="2"/>
  <c r="M24" i="3"/>
  <c r="M28" i="6"/>
  <c r="P6" i="2" l="1"/>
  <c r="N6" i="6"/>
  <c r="L24" i="19"/>
  <c r="E15" i="19"/>
  <c r="E23" i="19" s="1"/>
  <c r="N3" i="3"/>
  <c r="F23" i="19"/>
  <c r="D23" i="19"/>
  <c r="P3" i="1"/>
  <c r="P6" i="1" s="1"/>
  <c r="B3" i="19"/>
  <c r="B23" i="19" s="1"/>
  <c r="N6" i="3" l="1"/>
  <c r="I6" i="17" s="1"/>
  <c r="I9" i="17"/>
  <c r="I7" i="17"/>
  <c r="E24" i="19"/>
  <c r="I5" i="17"/>
  <c r="C24" i="19"/>
  <c r="I4" i="17"/>
  <c r="B24" i="19"/>
  <c r="D24" i="19" l="1"/>
  <c r="I16" i="17"/>
  <c r="P3" i="19"/>
  <c r="M8" i="17" s="1"/>
  <c r="O3" i="19"/>
  <c r="K8" i="17" s="1"/>
</calcChain>
</file>

<file path=xl/sharedStrings.xml><?xml version="1.0" encoding="utf-8"?>
<sst xmlns="http://schemas.openxmlformats.org/spreadsheetml/2006/main" count="1177" uniqueCount="644">
  <si>
    <t>Observação \ Investigação</t>
  </si>
  <si>
    <t>4 - Mais de 90%</t>
  </si>
  <si>
    <t>3 - 61 a 90 %</t>
  </si>
  <si>
    <t>2 - 31  a 60%</t>
  </si>
  <si>
    <t>1 - 6 a 30 %</t>
  </si>
  <si>
    <t>0 - Menos de 5%</t>
  </si>
  <si>
    <t>4 - Sempre</t>
  </si>
  <si>
    <t>3 - Quase sempre</t>
  </si>
  <si>
    <t>2 - Às vezes</t>
  </si>
  <si>
    <t>1 - Raramente</t>
  </si>
  <si>
    <t>0 - Nunca</t>
  </si>
  <si>
    <t>4 - Inferior a 50 m</t>
  </si>
  <si>
    <t>3 - Entre 50 e 200 m</t>
  </si>
  <si>
    <t>2 - De 200 a 500 m</t>
  </si>
  <si>
    <t>1 - De 500 m a 2 Km</t>
  </si>
  <si>
    <t>0 - Superior a 2 KM</t>
  </si>
  <si>
    <t>4 - Todas</t>
  </si>
  <si>
    <t>3 - Quase todas</t>
  </si>
  <si>
    <t>2 - Algumas</t>
  </si>
  <si>
    <t>1 - Muito Poucas</t>
  </si>
  <si>
    <t>0 - Nenhumas</t>
  </si>
  <si>
    <t>1 - Sim</t>
  </si>
  <si>
    <t>0 - Não</t>
  </si>
  <si>
    <t>4 - Inferior a 20</t>
  </si>
  <si>
    <t>3 - Entre 25 e 50</t>
  </si>
  <si>
    <t>2 - Entre 50 e 100</t>
  </si>
  <si>
    <t>1 - Entre 100 e 200</t>
  </si>
  <si>
    <t>0 - Superior  a 200</t>
  </si>
  <si>
    <t>4 - Inferior a 15</t>
  </si>
  <si>
    <t>3 - Entre 15 e 25</t>
  </si>
  <si>
    <t>1 - Entre 50 e 75</t>
  </si>
  <si>
    <t>0 - Superior a 75</t>
  </si>
  <si>
    <t>4 - Nunca</t>
  </si>
  <si>
    <t>3 - Raramente</t>
  </si>
  <si>
    <t>1 - Quase Sempre</t>
  </si>
  <si>
    <t>0 - Sempre</t>
  </si>
  <si>
    <t xml:space="preserve"> 1 - Existem nas casas de banho torneias a pingar ?</t>
  </si>
  <si>
    <t xml:space="preserve">2 - O fluxo de água nos autoclismos termina após encher o tanque? </t>
  </si>
  <si>
    <t>0 - Muito</t>
  </si>
  <si>
    <t>1 - Algum</t>
  </si>
  <si>
    <t>2 - Muito Pouco</t>
  </si>
  <si>
    <t>3 - Nenhum</t>
  </si>
  <si>
    <t>0 - Muitas</t>
  </si>
  <si>
    <t>1 - Algumas</t>
  </si>
  <si>
    <t>2 - Muito Poucas</t>
  </si>
  <si>
    <t>3 - Nenhumas</t>
  </si>
  <si>
    <t>0 - Não \ Não se sabe</t>
  </si>
  <si>
    <t>1 - A última foi há mais de 3 anos</t>
  </si>
  <si>
    <t>2 - A última foi há menos de 3 anos</t>
  </si>
  <si>
    <t>3 - Todos os anos</t>
  </si>
  <si>
    <t>1 - Sim (mas não se sabe o resultado)</t>
  </si>
  <si>
    <t>2 - Sim e o resultado é______</t>
  </si>
  <si>
    <t>1 - Sim (mas não se sabe onde)</t>
  </si>
  <si>
    <t>2 - Sim e localiza-se em______</t>
  </si>
  <si>
    <t>2 - 31 a 60 %</t>
  </si>
  <si>
    <t>0 - Menos de 5 %</t>
  </si>
  <si>
    <t>4 - Mais de 90 %</t>
  </si>
  <si>
    <t xml:space="preserve">  </t>
  </si>
  <si>
    <t xml:space="preserve">2 - Os vidros das janelas são mantidos limpos para permitir a entrada da luz natural? </t>
  </si>
  <si>
    <t xml:space="preserve">3 - Os quebras luz \ difusores estão limpos? </t>
  </si>
  <si>
    <t xml:space="preserve">4 - As janelas e portas exteriores estão bem calafetadas? </t>
  </si>
  <si>
    <t>1 - Poucas</t>
  </si>
  <si>
    <t>3- Quase todas</t>
  </si>
  <si>
    <t xml:space="preserve">5 - Os equipamentos eléctricos estão desligados quando não estão a ser utilizados? </t>
  </si>
  <si>
    <t>6 - Na iluminação são utilizadas lâmpadas de baixo consumo energético?</t>
  </si>
  <si>
    <t>1 - Sim, menos de 50%</t>
  </si>
  <si>
    <t xml:space="preserve">2 - Sim, mais de 50 %  </t>
  </si>
  <si>
    <t xml:space="preserve">7 - As paredes da escola estão pintadas com cores claras para maximizar a luz ? </t>
  </si>
  <si>
    <t xml:space="preserve">8 - As portas exteriores têm molas para fecho automático? </t>
  </si>
  <si>
    <t xml:space="preserve">9 - Existem cortinas ou estores nas janelas? </t>
  </si>
  <si>
    <t xml:space="preserve">10 - Existe o hábito de manter  as cortinas ou os estores abertos quando bate o sol no tempo frio? </t>
  </si>
  <si>
    <t xml:space="preserve">11 - Os vidros são duplos? </t>
  </si>
  <si>
    <t xml:space="preserve">12 - Os tanques e canos de água quente estão bem isolados? </t>
  </si>
  <si>
    <t xml:space="preserve">13 - A escola utiliza energias alternativas?  </t>
  </si>
  <si>
    <t xml:space="preserve">14 - Realizam-se na escola campanhas relacionadas com a energia? </t>
  </si>
  <si>
    <t xml:space="preserve">3 - Existe paragem de transportes públicos a menos de 200m da escola? </t>
  </si>
  <si>
    <t xml:space="preserve">4 - A regularidade dos transportes públicos que servem a escola é: </t>
  </si>
  <si>
    <t>0 - Má</t>
  </si>
  <si>
    <t>1 - Razoável</t>
  </si>
  <si>
    <t>2 - Boa</t>
  </si>
  <si>
    <t>0- Nunca</t>
  </si>
  <si>
    <t>3 - Com frequência</t>
  </si>
  <si>
    <t>4 - Quase sempre</t>
  </si>
  <si>
    <t>1 - De 6 a 20 %</t>
  </si>
  <si>
    <t>2 - De 21 a 50 %</t>
  </si>
  <si>
    <t>3 - Mais de 50 %</t>
  </si>
  <si>
    <t>0 - Mais de 50 %</t>
  </si>
  <si>
    <t>1 - De 21 a 50 %</t>
  </si>
  <si>
    <t>2 - De 6 a 20 %</t>
  </si>
  <si>
    <t>3 - Menos de 5 %</t>
  </si>
  <si>
    <t xml:space="preserve">1 - Existe sinalética de apelo ao silêncio dentro do edificio escolar? </t>
  </si>
  <si>
    <t xml:space="preserve">2 - Os pés das cadeiras das salas de aula possuem algum isolamento? </t>
  </si>
  <si>
    <t xml:space="preserve">3 - O toque da campainha para assinalar o inicio e fim das aulas é incomodativo? </t>
  </si>
  <si>
    <t>0-  Quase sempre</t>
  </si>
  <si>
    <t>1 - Com frequência</t>
  </si>
  <si>
    <t>4 - Nunca \ Não existe</t>
  </si>
  <si>
    <t>4 - Nas salas de aulas o barulho do trânsito é incomodativo?</t>
  </si>
  <si>
    <t xml:space="preserve">4 - Nunca </t>
  </si>
  <si>
    <t>6 - O barulho no refeitório e sala de convívio é incomodativo?</t>
  </si>
  <si>
    <t xml:space="preserve">5 - Durante uma aula ouve-se o ruído da sala vizinha? </t>
  </si>
  <si>
    <t>0 - Mais de 90 %</t>
  </si>
  <si>
    <t xml:space="preserve">1 - O aspecto geral dos recreios da escola é  ? </t>
  </si>
  <si>
    <t>0 - Mau</t>
  </si>
  <si>
    <t>1 - Pouco Agradável</t>
  </si>
  <si>
    <t>2 - Razoável</t>
  </si>
  <si>
    <t>3 - Agradável</t>
  </si>
  <si>
    <t>4 - Muito agradável</t>
  </si>
  <si>
    <t xml:space="preserve">2 - O número de caixotes do lixo no exterior da escola é suficiente? </t>
  </si>
  <si>
    <t xml:space="preserve">5 - A escola possui campos de jogos? </t>
  </si>
  <si>
    <t xml:space="preserve">1 - A escola possui jardim? </t>
  </si>
  <si>
    <t>Realiza actividades de educação ambiental para as escolas? Se sim, quais?</t>
  </si>
  <si>
    <t>2  -Entre 25 e 50</t>
  </si>
  <si>
    <t xml:space="preserve"> Nome da empresa responsável</t>
  </si>
  <si>
    <t xml:space="preserve"> Tipo de tratamento dado aos resíduos</t>
  </si>
  <si>
    <t>1 - 61 a 90%</t>
  </si>
  <si>
    <t>3 - 6 a 30%</t>
  </si>
  <si>
    <t>4 -  Menos de 5 %</t>
  </si>
  <si>
    <t xml:space="preserve">  Origem da água </t>
  </si>
  <si>
    <t xml:space="preserve">  Nome da empresa responsável</t>
  </si>
  <si>
    <t xml:space="preserve"> Tipo de tratamento dado aos efluentes</t>
  </si>
  <si>
    <t xml:space="preserve"> Locais de visita possível</t>
  </si>
  <si>
    <t xml:space="preserve"> Actividades possíveis de realizar</t>
  </si>
  <si>
    <t xml:space="preserve">Resultados                                    </t>
  </si>
  <si>
    <t xml:space="preserve"> </t>
  </si>
  <si>
    <t>2 - Contabilizando todos os caixotes de lixo indiferenciados existentes na escola, temos uma média de alunos/caixote:</t>
  </si>
  <si>
    <t>Observação /Investigação</t>
  </si>
  <si>
    <t>3 - Contabilizando todos os caixotes de lixo de recolha selectiva existentes na escola, temos uma média de alunos /caixote:</t>
  </si>
  <si>
    <t xml:space="preserve">Se sim, quais? </t>
  </si>
  <si>
    <t xml:space="preserve">D - Refere o nome do rio ou ribeiro que conheças na região </t>
  </si>
  <si>
    <t xml:space="preserve">E - Quando não vai estar mais ninguém na sala ou no quarto durante um longo período, costumas apagar a luz ao sair? </t>
  </si>
  <si>
    <t xml:space="preserve">F - Lá em casa é costume apagar a televisão deixando-a em Stand By (desligar com o comando)? </t>
  </si>
  <si>
    <t xml:space="preserve">G - Como te deslocas para a escola </t>
  </si>
  <si>
    <t xml:space="preserve">I - Costumas ouvir música muito alto? </t>
  </si>
  <si>
    <t>1 - Pode observar-se lixo no chão da Escola?</t>
  </si>
  <si>
    <t xml:space="preserve">4 - Na escola realiza-se a compostagem? </t>
  </si>
  <si>
    <t>1 - Durante o funcionamento das aulas as luzes dos corredores permanecem apagadas?</t>
  </si>
  <si>
    <t>1. A escola possui uma horta biológica?</t>
  </si>
  <si>
    <t>2. A escola tem compostor?</t>
  </si>
  <si>
    <t>3. Na escola existem ferramentas adequadas para preparar o solo?</t>
  </si>
  <si>
    <t>4. Na escola existem canteiros de ervas aromáticas?</t>
  </si>
  <si>
    <t>5. São utilizados fertilizantes químicos?</t>
  </si>
  <si>
    <t>Por exemplo do ecossistema dunar.</t>
  </si>
  <si>
    <t>3. São realizadas actividades de reflorestação na região?</t>
  </si>
  <si>
    <t>12 - Pesquise sobre os vários ecossistemas florestais e identifique as árvores que os compõem.</t>
  </si>
  <si>
    <t>13 - Identifique as principais causas da diminuição da área florestal e consequentemente do desaparecimento da fauna.</t>
  </si>
  <si>
    <t xml:space="preserve">A - Em tua casa é habitual separar alguns resíduos e colocá-los para reciclar por exemplo no ecoponto? </t>
  </si>
  <si>
    <t>Espécies ameaçadas</t>
  </si>
  <si>
    <t>Espécies mais frequentes</t>
  </si>
  <si>
    <t>Espécies autóctones</t>
  </si>
  <si>
    <t>Espécies exóticas invasoras</t>
  </si>
  <si>
    <t>Nome da área protegida</t>
  </si>
  <si>
    <t>Que valores existem nessa +area que estiveram na base da classificação?</t>
  </si>
  <si>
    <t>Temas da Auditoria</t>
  </si>
  <si>
    <t>Resíduos</t>
  </si>
  <si>
    <t>Água</t>
  </si>
  <si>
    <t>Energia</t>
  </si>
  <si>
    <t>Ruido</t>
  </si>
  <si>
    <t>Espaços exteriores</t>
  </si>
  <si>
    <t>Biodiversidade</t>
  </si>
  <si>
    <t>Gestão ambiental</t>
  </si>
  <si>
    <t>Inquéritos aos alunos on-line . Exemplos de algumas escolas</t>
  </si>
  <si>
    <t>EB 23 Valongo do Vouga</t>
  </si>
  <si>
    <t>Escola Sec. Abel salazar</t>
  </si>
  <si>
    <t>Escola Sec. Julio Dinis</t>
  </si>
  <si>
    <t>EB 23 de Sande</t>
  </si>
  <si>
    <t>EB 23 de Santo António</t>
  </si>
  <si>
    <t>Ag. Biológica</t>
  </si>
  <si>
    <t>Mar</t>
  </si>
  <si>
    <t>Floresta</t>
  </si>
  <si>
    <t>Tema água (total)</t>
  </si>
  <si>
    <t>INDICE</t>
  </si>
  <si>
    <t>Tema energia (total)</t>
  </si>
  <si>
    <t>Tema transportes(total)</t>
  </si>
  <si>
    <t>PMP</t>
  </si>
  <si>
    <t xml:space="preserve">J - Se for lançada uma campanha  de limpeza ou embelezamento dos recreios da escola, gostarias de participar ?  </t>
  </si>
  <si>
    <t>13- Recolhe e identifica espécies de plantas aromáticas</t>
  </si>
  <si>
    <t>Anota os principais cuidados durante a preparação do solo e crescimento das plantas.</t>
  </si>
  <si>
    <t xml:space="preserve">14 -  Investiga as principais diferenças entre a agricultura biológica, tradicional e intensiva. </t>
  </si>
  <si>
    <t>As alunos deslocam-se para a escola</t>
  </si>
  <si>
    <t>2 - Os automóveis de quem se dirige à escola estacionam dentro do recinto da escola?</t>
  </si>
  <si>
    <t>N- Na tua casa existe o hábito de comprar produtos biológicos?</t>
  </si>
  <si>
    <t>12 - Quais as principais diferenças entre a pesca tradicional e a pesca industrial?</t>
  </si>
  <si>
    <t xml:space="preserve">4 - A água da chuva é armazenada para posterior utilização? </t>
  </si>
  <si>
    <t xml:space="preserve">5- As regas realizam-se nos períodos menos quentes do dia? </t>
  </si>
  <si>
    <t>6- Existe desperdício de água de rega?</t>
  </si>
  <si>
    <t>7- Existem fugas de água na escola?  (torneiras, tubos, válvulas, etc.)</t>
  </si>
  <si>
    <t xml:space="preserve">8 - Realizam-se na escola campanhas relacionadas com a água? </t>
  </si>
  <si>
    <t xml:space="preserve">9 - A qualidade da água já foi analisada? </t>
  </si>
  <si>
    <t xml:space="preserve">10 - O destino final dos afluentes é uma Estação de Tratamento de Águas residuais (ETAR)? </t>
  </si>
  <si>
    <t>Valor</t>
  </si>
  <si>
    <t>Respostas</t>
  </si>
  <si>
    <t xml:space="preserve">Valores                                    </t>
  </si>
  <si>
    <t>SOMA</t>
  </si>
  <si>
    <t>Valores</t>
  </si>
  <si>
    <t xml:space="preserve"> Valores</t>
  </si>
  <si>
    <t>Q - Sabes que produtos pode oferecer uma floresta saudável?</t>
  </si>
  <si>
    <t>R -  Já visitaste uma floresta?</t>
  </si>
  <si>
    <t>Ruído</t>
  </si>
  <si>
    <t>Espaços Exteriores</t>
  </si>
  <si>
    <t>Alimentação</t>
  </si>
  <si>
    <t>Gestão Ambiental</t>
  </si>
  <si>
    <t>1 - Frutas</t>
  </si>
  <si>
    <t>0 - Bolos/Doces/Refrigerantes</t>
  </si>
  <si>
    <t>0 - Estrangeira</t>
  </si>
  <si>
    <t>1 - Produtores Locais</t>
  </si>
  <si>
    <t>0 - Grandes Superfícies</t>
  </si>
  <si>
    <t>1 - 0-25%</t>
  </si>
  <si>
    <t>2 - 25-50%</t>
  </si>
  <si>
    <t>3 - 50-75%</t>
  </si>
  <si>
    <t>0 - Todos os Dias</t>
  </si>
  <si>
    <t>1 - 4 a 5 vezes</t>
  </si>
  <si>
    <t>2 - 2 a 3 vezes</t>
  </si>
  <si>
    <t>3 - Todos os dias</t>
  </si>
  <si>
    <t>2 - 3 a 5 vezes</t>
  </si>
  <si>
    <t>1 - Nunca</t>
  </si>
  <si>
    <t>1 - Mais de 5 minutos</t>
  </si>
  <si>
    <t>2 - Todos os dias</t>
  </si>
  <si>
    <t>1 - 3 a 5 vezes</t>
  </si>
  <si>
    <t>2 - Entre 25 e 50</t>
  </si>
  <si>
    <t>0 - Superior a 200</t>
  </si>
  <si>
    <t>2 - Entre 50  e 100</t>
  </si>
  <si>
    <t>4 - Inferior a 25</t>
  </si>
  <si>
    <t>3 - Quase Sempre</t>
  </si>
  <si>
    <t>3 - Quase Todas</t>
  </si>
  <si>
    <t>Comp</t>
  </si>
  <si>
    <t>Cai</t>
  </si>
  <si>
    <t>NS</t>
  </si>
  <si>
    <t>Caixo</t>
  </si>
  <si>
    <t>ReSe</t>
  </si>
  <si>
    <t>Ecop</t>
  </si>
  <si>
    <t>0 - Superior a 2 km</t>
  </si>
  <si>
    <t>1 - De 500 m e 2 km</t>
  </si>
  <si>
    <t>3 - Entre 50 a 200 m</t>
  </si>
  <si>
    <t>4 - inferior a 50 m</t>
  </si>
  <si>
    <t>1 - Quase sempre</t>
  </si>
  <si>
    <t>NuSeAs</t>
  </si>
  <si>
    <t>MuiTa</t>
  </si>
  <si>
    <t>MuiTo</t>
  </si>
  <si>
    <t>0 - Não / Não Se Sabe</t>
  </si>
  <si>
    <t>CamAg</t>
  </si>
  <si>
    <t>1 - Sim(mas não se sabe resultado)</t>
  </si>
  <si>
    <t>Quali</t>
  </si>
  <si>
    <t>1 - Sim(mas não se sabe onde)</t>
  </si>
  <si>
    <t>Etar</t>
  </si>
  <si>
    <t>NeTo</t>
  </si>
  <si>
    <t>0 - Não / Não Sabe</t>
  </si>
  <si>
    <t>2 - Sim, mais de 50%</t>
  </si>
  <si>
    <t>NaSi</t>
  </si>
  <si>
    <t>1 - de 21% a 50%</t>
  </si>
  <si>
    <t>2 - de 6% a 20%</t>
  </si>
  <si>
    <t>PeCi</t>
  </si>
  <si>
    <t>MaBo</t>
  </si>
  <si>
    <t>Fre</t>
  </si>
  <si>
    <t>0 - Quase sempre</t>
  </si>
  <si>
    <t>FreAs</t>
  </si>
  <si>
    <t>4 - Nunca / Não Existe</t>
  </si>
  <si>
    <t>FreEx</t>
  </si>
  <si>
    <t>4 - Muito Agradável</t>
  </si>
  <si>
    <t>Agra</t>
  </si>
  <si>
    <t>PeTer</t>
  </si>
  <si>
    <t>PeQuar</t>
  </si>
  <si>
    <t>0 - Superior a 75 %</t>
  </si>
  <si>
    <t>2 - Entre 25 e 50%</t>
  </si>
  <si>
    <t>1 - Entre 50 e 75%</t>
  </si>
  <si>
    <t>1 - De 6 a 30 %</t>
  </si>
  <si>
    <t>2 - De 31 a 60%</t>
  </si>
  <si>
    <t>3 - De 61 a 90 %</t>
  </si>
  <si>
    <t>1 - De 6 a 20%</t>
  </si>
  <si>
    <t>PerAt50</t>
  </si>
  <si>
    <t>2 - De 6 a 20%</t>
  </si>
  <si>
    <t>PerAtAs</t>
  </si>
  <si>
    <t>P - Se existisse uma campanha de limpeza de praia, gostarias de participar?</t>
  </si>
  <si>
    <t>M- Dá dois exemplos de plantas exóticas e/ou invasoras?</t>
  </si>
  <si>
    <t>resíduos</t>
  </si>
  <si>
    <t>B - Sabes qual o significado da "Política dos 3 Rs" relativamente aos resíduos? (ordena-os pela ordem correta)</t>
  </si>
  <si>
    <t>PMP*</t>
  </si>
  <si>
    <t>*PMP= Pontuação Máxima Possível</t>
  </si>
  <si>
    <t>Tema Resíduos (total)</t>
  </si>
  <si>
    <t>Observação/ Investigação</t>
  </si>
  <si>
    <t>Indice global dos Temas Base</t>
  </si>
  <si>
    <t>Indice global (todos os temas)</t>
  </si>
  <si>
    <r>
      <t xml:space="preserve">TABELA RESUMO DOS RESULTADOS DE CADA TEMA </t>
    </r>
    <r>
      <rPr>
        <b/>
        <sz val="11"/>
        <color rgb="FFFF0000"/>
        <rFont val="Calibri"/>
        <family val="2"/>
        <scheme val="minor"/>
      </rPr>
      <t>(valores a colocar na plataforma para os temas auditados)</t>
    </r>
  </si>
  <si>
    <t>Índice(%)</t>
  </si>
  <si>
    <t>Tema espaços extriores(total)</t>
  </si>
  <si>
    <t>Tema gestão da escola(total)</t>
  </si>
  <si>
    <t>Realiza uma amostragem no refeitório durante 2 refeições</t>
  </si>
  <si>
    <t>TOTAL</t>
  </si>
  <si>
    <t>Mobilidade</t>
  </si>
  <si>
    <t>&lt;&lt;</t>
  </si>
  <si>
    <t>T - Com que frequência consomes as seguintes alternativas de Pequeno-Almoço durante a semana?</t>
  </si>
  <si>
    <t>QUESTÕES COLOCADAS</t>
  </si>
  <si>
    <t>Tema</t>
  </si>
  <si>
    <t>C - Quando lavas os dentes a torneira do lavatório está aberta?</t>
  </si>
  <si>
    <t>Apuramento do Inquérito aos alunos</t>
  </si>
  <si>
    <t>Apuramento global de resultados</t>
  </si>
  <si>
    <t>*</t>
  </si>
  <si>
    <t>Resultado Temas base*</t>
  </si>
  <si>
    <t>Resultado global*</t>
  </si>
  <si>
    <t xml:space="preserve">* valores calculados automaticamente após preenchimento integral; </t>
  </si>
  <si>
    <t>Inquérito a realizar aos alunos</t>
  </si>
  <si>
    <t xml:space="preserve">G1-A pé, de bicicleta ou transportes públicos </t>
  </si>
  <si>
    <t xml:space="preserve">G2-Em viatura privada </t>
  </si>
  <si>
    <t>A1-Papel</t>
  </si>
  <si>
    <t>A2- Metais \ Latas</t>
  </si>
  <si>
    <t xml:space="preserve">A3-Vidro </t>
  </si>
  <si>
    <t>A4-Plástico</t>
  </si>
  <si>
    <t xml:space="preserve">A5-Orgânicos </t>
  </si>
  <si>
    <t xml:space="preserve">A6- Outros </t>
  </si>
  <si>
    <t>Refere onde é essa floresta?</t>
  </si>
  <si>
    <t>água</t>
  </si>
  <si>
    <t>energia</t>
  </si>
  <si>
    <t>mobilidade</t>
  </si>
  <si>
    <t>ruido</t>
  </si>
  <si>
    <t>espaços ext</t>
  </si>
  <si>
    <t xml:space="preserve">K- Que acções sugerias para tornar os recreios da escola mais interessantes e agradáveis? </t>
  </si>
  <si>
    <t>S- Com que frequência consomes em casa os seguintes alimentos durante o almoço/jantar?</t>
  </si>
  <si>
    <t>S1-Sopa</t>
  </si>
  <si>
    <t>S2-Legumes</t>
  </si>
  <si>
    <t>S3-Refrigerantes</t>
  </si>
  <si>
    <t>T1-Leite/Iogurte</t>
  </si>
  <si>
    <t>T2-Bolos</t>
  </si>
  <si>
    <t>T3-Pão/Cereais</t>
  </si>
  <si>
    <t>T4-Fruta</t>
  </si>
  <si>
    <t>Biodiversidade!A1</t>
  </si>
  <si>
    <t>Biodiversidade!A2</t>
  </si>
  <si>
    <t>ag.biológica</t>
  </si>
  <si>
    <t>mar</t>
  </si>
  <si>
    <t>floresta</t>
  </si>
  <si>
    <t>alimentação</t>
  </si>
  <si>
    <t xml:space="preserve">Inquérito aos alunos (questão de A e B)  /Sondagem </t>
  </si>
  <si>
    <t xml:space="preserve">Inquérito aos alunos (questão de C e D)  /Sondagem </t>
  </si>
  <si>
    <t xml:space="preserve">Inquérito aos alunos (questão  E e F)  /Sondagem </t>
  </si>
  <si>
    <t xml:space="preserve"> Investigue sobre a gestão municipal dos resíduos produzidos na região</t>
  </si>
  <si>
    <t>Recolha de sugestões sobre formas de melhorar os espaços exteriores da escola</t>
  </si>
  <si>
    <t>(inquirir a escola ou algumas amostragens por turma -pergunta K do inquérito aos alunos )</t>
  </si>
  <si>
    <t xml:space="preserve">6 - A escola possiu equipamentos de recreio (tipo parque infantil / fitting etc)? </t>
  </si>
  <si>
    <t xml:space="preserve">8 - Existem bancos ou equivalente no exterior? </t>
  </si>
  <si>
    <t xml:space="preserve">4 - A escola possui pinturas murais ou outra forma de embelezamento do espaço? </t>
  </si>
  <si>
    <t xml:space="preserve">3 - Existem plantas de médio e longo porte (arbustos e árvores) ? </t>
  </si>
  <si>
    <t>AUDITORIA AO TEMA RESÍDUOS</t>
  </si>
  <si>
    <t>APURAMENTO</t>
  </si>
  <si>
    <t xml:space="preserve">Inquérito aos alunos (questão de L a M)  </t>
  </si>
  <si>
    <t>INICIO</t>
  </si>
  <si>
    <t>AUDITORIA AO TEMA ENERGIA</t>
  </si>
  <si>
    <t>AUDITORIA AO TEMA ÁGUA</t>
  </si>
  <si>
    <t>AUDITORIA AO TEMA ESPAÇOS EXTERIORES</t>
  </si>
  <si>
    <t>AUDITORIA AO TEMA BIODIVERSIDADE</t>
  </si>
  <si>
    <t>AUDITORIA AO TEMA AGRICULTURA BIOLÓGICA</t>
  </si>
  <si>
    <t>AUDITORIA AO TEMA FLORESTA</t>
  </si>
  <si>
    <t>AUDITORIA AO TEMA MAR</t>
  </si>
  <si>
    <t>AUDITORIA AO TEMA RUÍDO</t>
  </si>
  <si>
    <t>AUDITORIA AO TEMA ALIMENTAÇÃO</t>
  </si>
  <si>
    <t>Gestão ambiental da escola</t>
  </si>
  <si>
    <t>12- Alguns professores utilizam o exterior da escola (recreios)como espaço de ensino/aprendizagem?</t>
  </si>
  <si>
    <t>NuSe</t>
  </si>
  <si>
    <t>PerOi</t>
  </si>
  <si>
    <t>1 - Entre 6 e 25 %</t>
  </si>
  <si>
    <t>2 - Entre 26 e 50 %</t>
  </si>
  <si>
    <t>3 - Entre 51 e 80 %</t>
  </si>
  <si>
    <t>4 - Mais de 81%</t>
  </si>
  <si>
    <t>% de alunos com Resposta 1</t>
  </si>
  <si>
    <t>Apuramento do Inquérito aos Alunos</t>
  </si>
  <si>
    <t>15 - E - Quantos alunos afirmam ter o hábito de desligar a luz ao abandonar uma sala</t>
  </si>
  <si>
    <r>
      <t xml:space="preserve">16 - F - Quantos alunos afirmam ter o hábito de não deixar a TV em </t>
    </r>
    <r>
      <rPr>
        <i/>
        <sz val="11"/>
        <color indexed="8"/>
        <rFont val="Calibri"/>
        <family val="2"/>
      </rPr>
      <t>stand by</t>
    </r>
    <r>
      <rPr>
        <sz val="11"/>
        <color theme="1"/>
        <rFont val="Calibri"/>
        <family val="2"/>
        <scheme val="minor"/>
      </rPr>
      <t xml:space="preserve"> ? </t>
    </r>
  </si>
  <si>
    <t xml:space="preserve">10 - Os terrenos da escola estão aproveitados (ajardinados ou cultivados)? </t>
  </si>
  <si>
    <t>2 - O Suficiente</t>
  </si>
  <si>
    <t>NeSu</t>
  </si>
  <si>
    <t>1 - Poucos</t>
  </si>
  <si>
    <t>NePo</t>
  </si>
  <si>
    <t>11 - O espaço exterior da escola, exceptuando os caminhos, está impermeabilizado(ex: alcatrão)?</t>
  </si>
  <si>
    <t xml:space="preserve">9 - Existem locais de abrigo (chuva, frio), no exterior? </t>
  </si>
  <si>
    <t>1 - Área inferior a 20%</t>
  </si>
  <si>
    <t>2 - Área entre 20 e 50%</t>
  </si>
  <si>
    <t>3 - Área entre 50 e 80%</t>
  </si>
  <si>
    <t>4 - Área Superior a 80%</t>
  </si>
  <si>
    <t>Area</t>
  </si>
  <si>
    <t>0 - Nenhuns</t>
  </si>
  <si>
    <t>4 - Nenhuns</t>
  </si>
  <si>
    <t>3 - Área inferior a 20%</t>
  </si>
  <si>
    <t>1 - Área entre 50 e 80%</t>
  </si>
  <si>
    <t>0 - Área Superior a 80%</t>
  </si>
  <si>
    <t>AreaDes</t>
  </si>
  <si>
    <t>NuFre</t>
  </si>
  <si>
    <t>Contacta a Área Protegida  mais perto da escola.</t>
  </si>
  <si>
    <t>4 - Todos os anos mais que uma turma</t>
  </si>
  <si>
    <t>3 - Todos os anos pelo menos uma turma</t>
  </si>
  <si>
    <t>2 - A última foi há menos de 2 anos</t>
  </si>
  <si>
    <t>1 - A última foi há mais de 2 anos</t>
  </si>
  <si>
    <t>ViAn</t>
  </si>
  <si>
    <t xml:space="preserve">3 - O Suficiente </t>
  </si>
  <si>
    <t>12- questão M - Os alunos conhecem plantas exóticas e/ou invasoras?</t>
  </si>
  <si>
    <t>2 - Poucas</t>
  </si>
  <si>
    <t>10- Realizam-se habitualmente visitas de estudo a áreas protegidas?</t>
  </si>
  <si>
    <t>NePS</t>
  </si>
  <si>
    <t>9- Existem plantas nos espaços interiores da escola?</t>
  </si>
  <si>
    <t>2 - Suficiente</t>
  </si>
  <si>
    <t>8- A escola possui um lago ou charco?</t>
  </si>
  <si>
    <t>7 - Na escola existem ninhos para morcegos?</t>
  </si>
  <si>
    <t>6- Na escola existem ninhos para pássaros?</t>
  </si>
  <si>
    <t>5 - Na escola existem bebedouros e comedouros para aves?</t>
  </si>
  <si>
    <t>4-  Existem espécies exóticas invasoras dentro da escola?</t>
  </si>
  <si>
    <t>2- As espécies vegetais existentes no jardim da escola estão identificadas?</t>
  </si>
  <si>
    <t>INQUÉRITOS:</t>
  </si>
  <si>
    <t>Tema  biodiversidade</t>
  </si>
  <si>
    <t>15 - Contacta e visita uma quinta biológica da região.</t>
  </si>
  <si>
    <t>12. questão O- quantos alunos referem 2  vantagens dos produtos de produção biológica</t>
  </si>
  <si>
    <t>11. questão N- quantos alunos afirmam que em casa existe o hábito de comprar produtos biológicos?</t>
  </si>
  <si>
    <t xml:space="preserve">Inquérito aos alunos (questão de N e O) </t>
  </si>
  <si>
    <t>10. A escola possui informação acessível na biblioteca, sobre agricultura biológica?</t>
  </si>
  <si>
    <t>9. Realizam-se na escola campanhas relacionadas com a agricultura biológica</t>
  </si>
  <si>
    <t>7. São vendidos ou doados à comunidade escolar produtos da horta biológica?</t>
  </si>
  <si>
    <t>6. As pragas de animais (insectos) são combatidas com produtos químicos?</t>
  </si>
  <si>
    <t>Tema Ag. Biológica</t>
  </si>
  <si>
    <t>3 - Nunca</t>
  </si>
  <si>
    <t>0 - Ás Vezes</t>
  </si>
  <si>
    <t>NeAs</t>
  </si>
  <si>
    <t>3 - Frequentemente</t>
  </si>
  <si>
    <t>2 - Ás Vezes</t>
  </si>
  <si>
    <t>0 - Nenhuma</t>
  </si>
  <si>
    <t>1 - Pouca</t>
  </si>
  <si>
    <t>NeOs</t>
  </si>
  <si>
    <t>11. questão R - Quantos  alunos já visitaram  uma floresta?</t>
  </si>
  <si>
    <t>10. questão Q - Quantos  alunos conhecem produtos florestais?</t>
  </si>
  <si>
    <t xml:space="preserve">Inquérito aos alunos (questão Q e R) </t>
  </si>
  <si>
    <t>8. São realizados trabalhos/apresentações sobre os ecossistemas florestais?</t>
  </si>
  <si>
    <t>7. A escola já foi visitada alguma vez por um profissional florestal, guarda florestal/sapadores?</t>
  </si>
  <si>
    <t>6. A escola promove  campanhas contra os incêndios, alertando  a comunidade local?</t>
  </si>
  <si>
    <t>5- Realizam-se habitualmente visitas/ percursos em áreas florestais?</t>
  </si>
  <si>
    <t>4. São realizadas campanhas de limpeza florestal?</t>
  </si>
  <si>
    <t>2. A escola desenvolve algum projecto/atividade de germinação de sementes?</t>
  </si>
  <si>
    <t>Tema  floresta</t>
  </si>
  <si>
    <t>9. Comemora-se anualmente na escola, o dia da floresta autótocne? E o dia da árvore?</t>
  </si>
  <si>
    <t>1. Existem na escola espécies representativas da floresta autóctone?</t>
  </si>
  <si>
    <t>3 - O Suficiente</t>
  </si>
  <si>
    <t>NMPO</t>
  </si>
  <si>
    <t>NaTo</t>
  </si>
  <si>
    <t>1 - A última vez foi há mais de 2 anos</t>
  </si>
  <si>
    <t>2 - A última vez foi há menos de 2 anos</t>
  </si>
  <si>
    <t>3 - Todos os anos, pelo menos um dos dias</t>
  </si>
  <si>
    <t>4 - Todos os anos, ambos os dias</t>
  </si>
  <si>
    <t>NaDi</t>
  </si>
  <si>
    <t>13 - Investiga quias as principais causas da degradação dos ecossistemas litorais.</t>
  </si>
  <si>
    <t>Visita um porto de pesca e entrevista um pescador</t>
  </si>
  <si>
    <t>11. questão P - Quantos alunos participariam numa campanha de limpeza de praia?</t>
  </si>
  <si>
    <t>Inquérito aos alunos (questão P)</t>
  </si>
  <si>
    <t>9. Na escola são apresentados documentários/trabalhos sobre o mar?</t>
  </si>
  <si>
    <t>8. São realizadas na escola, campanhas de informação e sensibilização sobre os ecossistemas marinhos?</t>
  </si>
  <si>
    <t>7. A escola desenvolve pelo menos uma campanha anual de limpeza das praias?</t>
  </si>
  <si>
    <t>6. A escola faz pelo menos uma visita de estudo por ano a uma zona costeira?</t>
  </si>
  <si>
    <t>4. Refira 2 espécies marinhas em vias de extinção</t>
  </si>
  <si>
    <t xml:space="preserve">3. Sabe indicar 2 formas de poluição marinha? </t>
  </si>
  <si>
    <t>Seleciona uma amostra de 20 pessoas (alunos, prof, auxiliares) e realiza as seguintes questões:</t>
  </si>
  <si>
    <t>2. Têm origem nacional?</t>
  </si>
  <si>
    <t>Tema mar</t>
  </si>
  <si>
    <t>2 - Sim</t>
  </si>
  <si>
    <t>NaSi2</t>
  </si>
  <si>
    <t>5. Qual o número aproximado de kms do litoral português?</t>
  </si>
  <si>
    <t>1 - 26 a 50 % de respostas corretas</t>
  </si>
  <si>
    <t>2 - 51 a 75 % de respostas corretas</t>
  </si>
  <si>
    <t>0 - Menos de 25 % de respostas corretas</t>
  </si>
  <si>
    <t>3 - Mais de 75 % de respostas corretas</t>
  </si>
  <si>
    <t>MaMe</t>
  </si>
  <si>
    <t>1 - 26 a 50 % com margem de erro inferior a 200</t>
  </si>
  <si>
    <t>2 - 51 a 75 % com margem de erro inferior a 200</t>
  </si>
  <si>
    <t>0 - Menos de 25 %  com margem de erro inferior a 200</t>
  </si>
  <si>
    <t>3 - Mais de 75 % com margem de erro inferior a 200</t>
  </si>
  <si>
    <t>MarEr</t>
  </si>
  <si>
    <t xml:space="preserve">14- questão H -Quantos alunos optam pelo comboio em vez do autocarro para realizar o mesmo percurso? </t>
  </si>
  <si>
    <t xml:space="preserve">13- questão G2- Em viaturas privadas </t>
  </si>
  <si>
    <t>12- questão G1 - A pé , de bicicleta ou de transportes públicos</t>
  </si>
  <si>
    <t xml:space="preserve">Inquérito aos alunos (questões  G a H)  </t>
  </si>
  <si>
    <t>11- Existe entre alunos e pais o hábito de partilhar o transporte privado?</t>
  </si>
  <si>
    <t>10- Existe entre professores e funcionários o hábito de partilhar o transporte privado?</t>
  </si>
  <si>
    <r>
      <t>6- A escola possui projetos / campanhas de mobilidade sustentável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(ex: bicicletas; peddy buses; carsharing)</t>
    </r>
    <r>
      <rPr>
        <sz val="11"/>
        <color theme="1"/>
        <rFont val="Calibri"/>
        <family val="2"/>
        <scheme val="minor"/>
      </rPr>
      <t>?</t>
    </r>
  </si>
  <si>
    <t>5 -A qualidade dos transportes públicos que servem a escola é :</t>
  </si>
  <si>
    <t xml:space="preserve">1 - A escola possui parque de estacionamento para bicicletas? </t>
  </si>
  <si>
    <t>Tema transportes (total)</t>
  </si>
  <si>
    <t xml:space="preserve">Realiza uma amostragem por inquérito ou contagem no portão da escola </t>
  </si>
  <si>
    <t>3 - Sim</t>
  </si>
  <si>
    <t>NaSi3</t>
  </si>
  <si>
    <t>1 - 50 a 25%</t>
  </si>
  <si>
    <t>2 - Menos de 25 %</t>
  </si>
  <si>
    <t>PerMaMe</t>
  </si>
  <si>
    <t>8 - Quantos professores e auxiliares se deslocam em transportes públicos?</t>
  </si>
  <si>
    <t>9- Quantos professores e auxiliares se deslocam em viaturas privadas?</t>
  </si>
  <si>
    <t>7 - Quantos professores e auxiliares se deslocam a pé ou de bicicleta ?</t>
  </si>
  <si>
    <t xml:space="preserve">H - Quantos alunos optam pelo comboio em vez do autocarro para realizar o mesmo percurso? </t>
  </si>
  <si>
    <t xml:space="preserve">Inquérito aos alunos (questão I)  </t>
  </si>
  <si>
    <t>0 - Frequentemente / Sempre</t>
  </si>
  <si>
    <t xml:space="preserve">3 - Nunca   </t>
  </si>
  <si>
    <t>FreSe</t>
  </si>
  <si>
    <t xml:space="preserve">2 - Menos de 10 % </t>
  </si>
  <si>
    <t xml:space="preserve">1 - De 30 a 10 % </t>
  </si>
  <si>
    <t xml:space="preserve">0 - Mais de 30 %  </t>
  </si>
  <si>
    <t>MaMe30</t>
  </si>
  <si>
    <t>3 - Menos de 5%</t>
  </si>
  <si>
    <t>2 - De 25 a 5%</t>
  </si>
  <si>
    <t>1 - De 50 a 26%</t>
  </si>
  <si>
    <t>0 - Mais de 50%</t>
  </si>
  <si>
    <t>MaMe50</t>
  </si>
  <si>
    <t>3 - Nenhuma</t>
  </si>
  <si>
    <t>2 - Muito Pouca</t>
  </si>
  <si>
    <t>1 - Alguma</t>
  </si>
  <si>
    <t>0 - Muita</t>
  </si>
  <si>
    <t>MuNe</t>
  </si>
  <si>
    <t>3 - 100%</t>
  </si>
  <si>
    <t>2 - Mais de 75%</t>
  </si>
  <si>
    <t>1 - 50 a 75%</t>
  </si>
  <si>
    <t>0 - Menos de 50%</t>
  </si>
  <si>
    <t>MeCe</t>
  </si>
  <si>
    <t>3 - Sempre</t>
  </si>
  <si>
    <t>2 - Frequentemente</t>
  </si>
  <si>
    <t xml:space="preserve">0 - Nunca    </t>
  </si>
  <si>
    <t xml:space="preserve">Inquérito aos alunos (questões S e T) </t>
  </si>
  <si>
    <t xml:space="preserve">10 - No bar é vendida fruta à unidade ou em salada de frutas? </t>
  </si>
  <si>
    <t>Inspeciona a montra do bar e contabiliza a presença de alguns alimentos</t>
  </si>
  <si>
    <t>7 - Qual a quantidade de comida no prato no fim da refeição?</t>
  </si>
  <si>
    <t>6 - Quantos alunos levam fruta?</t>
  </si>
  <si>
    <t>5 - Quantos alunos levam sopa?</t>
  </si>
  <si>
    <t>4 - Os produtos confecionados no refeitório são de origem nacional ?</t>
  </si>
  <si>
    <t>3 - No refeitório é possivel optar por refeição vegetariana ou macrobiótica?</t>
  </si>
  <si>
    <t>2 - No refeitório são confecionados produtos de origem biológica?</t>
  </si>
  <si>
    <t>1- A refeição habitual do refeitório inclui legumes ou salada?</t>
  </si>
  <si>
    <t>10 -A escola desenvolve projetos de intervenção na comunidade envolvente?</t>
  </si>
  <si>
    <t>9 - A escola trabalha em parceria com organizações locais (de ambiente/solidariedade)?</t>
  </si>
  <si>
    <t>8 - Realizam-se ações de formação em ambiente para pessoal discente?</t>
  </si>
  <si>
    <t>7 - Realizam-se ações de formação em ambiente para pessoal docente?</t>
  </si>
  <si>
    <t>6 - Existem responsáveis pela manutenção dos espaços verdes?</t>
  </si>
  <si>
    <t>5 - A escola utiliza papel reciclado para escrita e impressão?</t>
  </si>
  <si>
    <t xml:space="preserve">4 - Nas aquisições existe preferência por produtos amigos do ambiente? </t>
  </si>
  <si>
    <t xml:space="preserve">3 - Existe algum painel de informação sobre o ambiente/sustentabilidade ou Eco-escolas?? </t>
  </si>
  <si>
    <t xml:space="preserve">2-O Programa Eco-Escolas está mencionado no Projeto Educativo da Escola? </t>
  </si>
  <si>
    <t>1 - A escola participa no Programa Eco-Escolas…</t>
  </si>
  <si>
    <t>AUDITORIA AO TEMA GESTÃO SUSTENTÁVEL</t>
  </si>
  <si>
    <t>0 - Não / 1ª Inscrição</t>
  </si>
  <si>
    <t>2 - Há mais de 3 anos</t>
  </si>
  <si>
    <t>1 - Há mais de 1 ano</t>
  </si>
  <si>
    <t>3 - Há mais de 5 anos</t>
  </si>
  <si>
    <t>4 - Há mais de 10 anos</t>
  </si>
  <si>
    <t>HaDe</t>
  </si>
  <si>
    <t xml:space="preserve">2 - Frequentemente </t>
  </si>
  <si>
    <t>NF</t>
  </si>
  <si>
    <t>NaTre</t>
  </si>
  <si>
    <t>1. Cumprem o tamanho mínimo de captura?</t>
  </si>
  <si>
    <t>3- No jardim, as plantas são autóctones?</t>
  </si>
  <si>
    <t>NT</t>
  </si>
  <si>
    <t>NaSiA</t>
  </si>
  <si>
    <t>ToDa</t>
  </si>
  <si>
    <t>TD</t>
  </si>
  <si>
    <t>10. São organizadas visitas a museus marinhos ou aquários?</t>
  </si>
  <si>
    <t>AI</t>
  </si>
  <si>
    <t>NM</t>
  </si>
  <si>
    <t>RESPOSTA 1</t>
  </si>
  <si>
    <t>RESPOSTA 2</t>
  </si>
  <si>
    <t>R2-Não</t>
  </si>
  <si>
    <t>R2-Incorreta</t>
  </si>
  <si>
    <t xml:space="preserve"> R2-Quase Sempre/Sempre</t>
  </si>
  <si>
    <t>R2-Não Refere</t>
  </si>
  <si>
    <t>R2-Nunca /Às vezes;</t>
  </si>
  <si>
    <t>R2-Quase Sempre/Sempre</t>
  </si>
  <si>
    <t>R2-Autocarro</t>
  </si>
  <si>
    <t>R2-Não sugere</t>
  </si>
  <si>
    <t>R2- Menos de 2 exemplos</t>
  </si>
  <si>
    <t>R2-Nunca /Às Vezes;</t>
  </si>
  <si>
    <t>R2-Não refere</t>
  </si>
  <si>
    <t>R2-Nunca /Raramente;</t>
  </si>
  <si>
    <t>R2-Quase sempre/Às Vezes</t>
  </si>
  <si>
    <t>R1-Sim</t>
  </si>
  <si>
    <t>R1-Correta</t>
  </si>
  <si>
    <t>R1-Nunca /Às Vezes</t>
  </si>
  <si>
    <t>R1- Refere</t>
  </si>
  <si>
    <t>R1-Quase Sempre/Sempre</t>
  </si>
  <si>
    <t>R1-Comboio</t>
  </si>
  <si>
    <t>R1-Sugere</t>
  </si>
  <si>
    <t>R1- 2 exemplos</t>
  </si>
  <si>
    <t>R1-Quase sempre/Sempre</t>
  </si>
  <si>
    <t>R1-Refere</t>
  </si>
  <si>
    <t>R1-Quase Sempre/Às Vezes</t>
  </si>
  <si>
    <t>R1-Nunca /Raramente</t>
  </si>
  <si>
    <t xml:space="preserve">R2- menos de 2 exemplos; </t>
  </si>
  <si>
    <t>O -Refere 2 vantagens dos produtos de produção biológica</t>
  </si>
  <si>
    <t>RESPOSTAS</t>
  </si>
  <si>
    <t xml:space="preserve">7 - Existem espaços de estadia /convívio no exterior ? </t>
  </si>
  <si>
    <t>8. São confecionados na escola alguns dos produtos da horta biológica?</t>
  </si>
  <si>
    <t>3 -Os autoclismos são de dupla recarga ou possuem garrafas cheias de modo a reduzir a água das descargas?</t>
  </si>
  <si>
    <t>3 - Muitos</t>
  </si>
  <si>
    <t>2- Alguns</t>
  </si>
  <si>
    <t>1 - Muito Poucos</t>
  </si>
  <si>
    <t>MaNe</t>
  </si>
  <si>
    <t xml:space="preserve">Na escola faz-se recolha seletiva de resíduos: </t>
  </si>
  <si>
    <t xml:space="preserve">5.Papel </t>
  </si>
  <si>
    <t xml:space="preserve">6.Plástico </t>
  </si>
  <si>
    <t xml:space="preserve">7.Metais /Lata </t>
  </si>
  <si>
    <t>8.Vidro</t>
  </si>
  <si>
    <t xml:space="preserve">9.Orgânicos </t>
  </si>
  <si>
    <t>10.REEE (Resíduos de Equipamentos Eléctricos e Electrónicos)</t>
  </si>
  <si>
    <t xml:space="preserve">                                                  11.Outros  (pilhas, rolhas, tampinhas, tinteiros)</t>
  </si>
  <si>
    <t xml:space="preserve">12 - O papel é utilizado em ambos os lados antes de ser reciclado? </t>
  </si>
  <si>
    <t>13 - O papel utilizado em fotocópias é papel reciclado?</t>
  </si>
  <si>
    <t>14 - As salas de aula possuem  papelão?</t>
  </si>
  <si>
    <r>
      <t xml:space="preserve">15 - As outras salas da escola </t>
    </r>
    <r>
      <rPr>
        <sz val="8"/>
        <color theme="1"/>
        <rFont val="Calibri"/>
        <family val="2"/>
        <scheme val="minor"/>
      </rPr>
      <t>(direção, secretaria, papelaria, bar, etc.)</t>
    </r>
    <r>
      <rPr>
        <sz val="11"/>
        <color theme="1"/>
        <rFont val="Calibri"/>
        <family val="2"/>
        <scheme val="minor"/>
      </rPr>
      <t xml:space="preserve"> possuem caixotes para recolha seletiva </t>
    </r>
    <r>
      <rPr>
        <sz val="8"/>
        <color theme="1"/>
        <rFont val="Calibri"/>
        <family val="2"/>
        <scheme val="minor"/>
      </rPr>
      <t>(vidrões, papelões, etc.)?</t>
    </r>
  </si>
  <si>
    <t xml:space="preserve">16 - O ecoponto mais próximo situa-se a uma distância da escola: </t>
  </si>
  <si>
    <t>17 - Esse ecoponto  é utilizado para colocar os resíduos da escola:?</t>
  </si>
  <si>
    <t>18 - A- Quantos alunos praticam em casa a separação de resíduos ?</t>
  </si>
  <si>
    <t xml:space="preserve">19 - B- Quantos alunos conhecem e ordenam corretamente os 3 Rs ? </t>
  </si>
  <si>
    <t>AUDITORIA AO TEMA MOBILIDADE</t>
  </si>
  <si>
    <r>
      <t xml:space="preserve">2 - Sim e o resultado é </t>
    </r>
    <r>
      <rPr>
        <u/>
        <sz val="11"/>
        <color theme="0"/>
        <rFont val="Calibri"/>
        <family val="2"/>
        <scheme val="minor"/>
      </rPr>
      <t xml:space="preserve">                        </t>
    </r>
  </si>
  <si>
    <r>
      <t xml:space="preserve">2 - Sim e localiza-se em </t>
    </r>
    <r>
      <rPr>
        <u/>
        <sz val="11"/>
        <color theme="0"/>
        <rFont val="Calibri"/>
        <family val="2"/>
        <scheme val="minor"/>
      </rPr>
      <t xml:space="preserve">                     </t>
    </r>
  </si>
  <si>
    <t>7 - questão I - Quantos alunos afirmam ter por hábito ouvir música muito alto</t>
  </si>
  <si>
    <t>10 - Identifica formas de minimizar o ruido</t>
  </si>
  <si>
    <t>9 - Imagina uma campanha de redução de ruido no refeitório</t>
  </si>
  <si>
    <t>8 - Procura medir o ruido em diversos momentos e locais da escola</t>
  </si>
  <si>
    <t>8 - A % de área da montra do bar, ocupada por bolos é aproximadamente</t>
  </si>
  <si>
    <t>9 - Considerando os alimentos salgados , a % de  fritos é</t>
  </si>
  <si>
    <t>11- No bar, são vendidos doces (gomes, chupas, chocolates, etc) no bar?</t>
  </si>
  <si>
    <t>13 - Legumes</t>
  </si>
  <si>
    <t>12 - Sopa</t>
  </si>
  <si>
    <t>14 - Refrigerantes</t>
  </si>
  <si>
    <t xml:space="preserve">Questão T - Os alunos consomem habitualmente em casa ao Pequeno-Almoço </t>
  </si>
  <si>
    <t xml:space="preserve">Inquérito aos alunos (questão de J e K)  /Sondagem </t>
  </si>
  <si>
    <t xml:space="preserve">13 - questão J - Quantos alunos estão dispostos a colaborar na melhoria e manutenção dos espaços exteriores </t>
  </si>
  <si>
    <t>14 - questão K - Quantos alunos sugerem formas de melhorar o espaço exterior</t>
  </si>
  <si>
    <t xml:space="preserve">Informa-te sobre as espécies de peixe habitualmente cozinhadas na cantina </t>
  </si>
  <si>
    <t>Investigue sobre possíveis utilizações de energias renováveis na escola</t>
  </si>
  <si>
    <t>Investiga as principais espécies de fauna e flora existentes da região:</t>
  </si>
  <si>
    <t>Questão S - Os alunos consomem habitualmente em casa durante o almoço/jantar?</t>
  </si>
  <si>
    <t>11- questão L - Os alunos conhecem plantas autóctones?</t>
  </si>
  <si>
    <t>S4-Doces</t>
  </si>
  <si>
    <t>15 - Doces</t>
  </si>
  <si>
    <t>16 - Leite/Iogurte</t>
  </si>
  <si>
    <t>17 - Bolos</t>
  </si>
  <si>
    <t>18 - Pão/Cereais</t>
  </si>
  <si>
    <t>19 - Fruta</t>
  </si>
  <si>
    <t>Guia Explicativo</t>
  </si>
  <si>
    <t>Este ficheiro funciona como base para Auditoria Ambiental a ser efetuada na escola, e permite conhecer quais as questões a serem colocadas bem como o apuramento estatístico da performance da escola nos diversos Temas. Tal como as informações disponibilizadas na plataforma Eco-Escolas, é necessário efetuar auditoria aos três Temas Obrigatórios (Água, Resíduos e Energia) e ao Tema do Ano escolhido pela Escola. Caso pretendam podem igualmente efetuar todos os temas. De forma a utilizar este ficheiro deve ir à Folha relativa a cada Tema e consoante a resposta selecionar a opção no menu drop-down da coluna "Valores". No que concerne o Apuramento do Inquérito aos Alunos, os mesmos devem ser realizados com o auxílio do ficheiro Excel disponível na plataforma Eco-Escolas de nome "Inquérito aos Alunos (Auditoria Ambiental)" e as percentagens finais devem ser transpostas para a folha "Apuramento inq. alunos" neste ficheiro Excel. Após responder a todas as questões relacionadas com os diversos Temas na última Folha "Resultados Globais" irá aparecer o desempeho da Escola em termos percentuais em cada Tema. Esses mesmos valores deverão ser transpostos para a Plataforma Eco-Escolas por altura das informações requeridas para a Ficha de Acompanhamento. Alguma questão entrem em contacto para o programa Eco-Escolas.</t>
  </si>
  <si>
    <t>11- questão C- Quantos alunos lavam habitualmente os dentes com a torneira aberta?</t>
  </si>
  <si>
    <t xml:space="preserve">12- questão D -Quantos alunos conhecem bem o rio\ribeiro perto da escola? </t>
  </si>
  <si>
    <t>13  - Investiga sobre a origem da água que abastece a escola</t>
  </si>
  <si>
    <t>14 - Investiga sobre o destino dos efluentes</t>
  </si>
  <si>
    <t>15 - Investigasobre os rios /ribeiros perto da escola e locais para os visitar</t>
  </si>
  <si>
    <t>SuNe</t>
  </si>
  <si>
    <t>0 - Suficientes</t>
  </si>
  <si>
    <t>2 - Nenhumas</t>
  </si>
  <si>
    <t>L -Dá  dois exemplos de plantas autóctones?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</si>
</sst>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i/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sz val="11"/>
      <color rgb="FF000000"/>
      <name val="Consolas"/>
      <family val="3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0"/>
      <name val="Calibri"/>
      <family val="2"/>
    </font>
    <font>
      <u/>
      <sz val="8"/>
      <color theme="1"/>
      <name val="Calibri"/>
      <family val="2"/>
    </font>
    <font>
      <i/>
      <u/>
      <sz val="8"/>
      <color theme="10"/>
      <name val="Calibri"/>
      <family val="2"/>
    </font>
    <font>
      <sz val="11"/>
      <color rgb="FFC00000"/>
      <name val="Calibri"/>
      <family val="2"/>
      <scheme val="minor"/>
    </font>
    <font>
      <i/>
      <u/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i/>
      <u/>
      <sz val="8"/>
      <name val="Calibri"/>
      <family val="2"/>
    </font>
    <font>
      <i/>
      <u/>
      <sz val="8"/>
      <color theme="1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i/>
      <u/>
      <sz val="8"/>
      <color rgb="FFFF0000"/>
      <name val="Calibri"/>
      <family val="2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u/>
      <sz val="8"/>
      <name val="Calibri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8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theme="0"/>
      </right>
      <top/>
      <bottom/>
      <diagonal/>
    </border>
    <border>
      <left style="medium">
        <color indexed="64"/>
      </left>
      <right/>
      <top style="medium">
        <color theme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68">
    <xf numFmtId="0" fontId="0" fillId="0" borderId="0" xfId="0"/>
    <xf numFmtId="0" fontId="0" fillId="0" borderId="0" xfId="0" applyFont="1" applyAlignment="1"/>
    <xf numFmtId="0" fontId="0" fillId="0" borderId="0" xfId="0" applyBorder="1"/>
    <xf numFmtId="0" fontId="0" fillId="0" borderId="10" xfId="0" applyBorder="1"/>
    <xf numFmtId="0" fontId="0" fillId="0" borderId="0" xfId="0" applyFont="1"/>
    <xf numFmtId="0" fontId="0" fillId="0" borderId="10" xfId="0" applyFont="1" applyBorder="1"/>
    <xf numFmtId="0" fontId="0" fillId="2" borderId="0" xfId="0" applyFont="1" applyFill="1"/>
    <xf numFmtId="0" fontId="0" fillId="0" borderId="9" xfId="0" applyFont="1" applyBorder="1"/>
    <xf numFmtId="0" fontId="0" fillId="0" borderId="9" xfId="0" applyBorder="1"/>
    <xf numFmtId="0" fontId="0" fillId="4" borderId="12" xfId="0" applyFont="1" applyFill="1" applyBorder="1" applyAlignment="1"/>
    <xf numFmtId="0" fontId="0" fillId="4" borderId="12" xfId="0" applyFill="1" applyBorder="1"/>
    <xf numFmtId="0" fontId="0" fillId="4" borderId="15" xfId="0" applyFill="1" applyBorder="1"/>
    <xf numFmtId="0" fontId="0" fillId="4" borderId="1" xfId="0" applyFill="1" applyBorder="1"/>
    <xf numFmtId="0" fontId="0" fillId="4" borderId="0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2" fillId="4" borderId="0" xfId="0" applyFont="1" applyFill="1" applyBorder="1" applyAlignment="1"/>
    <xf numFmtId="0" fontId="3" fillId="4" borderId="3" xfId="0" applyFont="1" applyFill="1" applyBorder="1" applyAlignment="1"/>
    <xf numFmtId="0" fontId="0" fillId="4" borderId="12" xfId="0" applyFont="1" applyFill="1" applyBorder="1"/>
    <xf numFmtId="0" fontId="2" fillId="4" borderId="12" xfId="0" applyFont="1" applyFill="1" applyBorder="1"/>
    <xf numFmtId="0" fontId="2" fillId="4" borderId="15" xfId="0" applyFont="1" applyFill="1" applyBorder="1"/>
    <xf numFmtId="0" fontId="0" fillId="4" borderId="1" xfId="0" applyFont="1" applyFill="1" applyBorder="1"/>
    <xf numFmtId="0" fontId="0" fillId="4" borderId="0" xfId="0" applyFont="1" applyFill="1" applyBorder="1"/>
    <xf numFmtId="0" fontId="2" fillId="4" borderId="0" xfId="0" applyFont="1" applyFill="1" applyBorder="1"/>
    <xf numFmtId="0" fontId="2" fillId="4" borderId="2" xfId="0" applyFont="1" applyFill="1" applyBorder="1"/>
    <xf numFmtId="0" fontId="0" fillId="4" borderId="3" xfId="0" applyFont="1" applyFill="1" applyBorder="1"/>
    <xf numFmtId="0" fontId="0" fillId="4" borderId="4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3" xfId="0" applyFont="1" applyFill="1" applyBorder="1" applyAlignment="1"/>
    <xf numFmtId="0" fontId="1" fillId="0" borderId="0" xfId="0" applyFont="1"/>
    <xf numFmtId="0" fontId="0" fillId="5" borderId="0" xfId="0" applyFill="1" applyBorder="1"/>
    <xf numFmtId="0" fontId="7" fillId="5" borderId="0" xfId="0" applyFont="1" applyFill="1" applyBorder="1"/>
    <xf numFmtId="0" fontId="0" fillId="0" borderId="0" xfId="0" applyFill="1"/>
    <xf numFmtId="0" fontId="9" fillId="5" borderId="0" xfId="1" applyFill="1" applyBorder="1" applyAlignment="1" applyProtection="1"/>
    <xf numFmtId="0" fontId="0" fillId="5" borderId="0" xfId="0" quotePrefix="1" applyFill="1" applyBorder="1"/>
    <xf numFmtId="0" fontId="11" fillId="5" borderId="0" xfId="0" applyFont="1" applyFill="1" applyBorder="1"/>
    <xf numFmtId="0" fontId="0" fillId="5" borderId="0" xfId="0" applyFill="1"/>
    <xf numFmtId="0" fontId="14" fillId="0" borderId="0" xfId="0" applyFont="1" applyAlignment="1">
      <alignment horizontal="center"/>
    </xf>
    <xf numFmtId="0" fontId="0" fillId="8" borderId="11" xfId="0" applyFill="1" applyBorder="1"/>
    <xf numFmtId="0" fontId="2" fillId="9" borderId="14" xfId="0" applyFont="1" applyFill="1" applyBorder="1"/>
    <xf numFmtId="0" fontId="0" fillId="9" borderId="12" xfId="0" applyFill="1" applyBorder="1"/>
    <xf numFmtId="0" fontId="0" fillId="9" borderId="15" xfId="0" applyFill="1" applyBorder="1"/>
    <xf numFmtId="0" fontId="3" fillId="9" borderId="3" xfId="0" applyFont="1" applyFill="1" applyBorder="1"/>
    <xf numFmtId="0" fontId="0" fillId="9" borderId="4" xfId="0" applyFill="1" applyBorder="1"/>
    <xf numFmtId="0" fontId="0" fillId="9" borderId="5" xfId="0" applyFill="1" applyBorder="1"/>
    <xf numFmtId="0" fontId="0" fillId="9" borderId="1" xfId="0" applyFill="1" applyBorder="1"/>
    <xf numFmtId="0" fontId="0" fillId="9" borderId="0" xfId="0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14" xfId="0" applyFill="1" applyBorder="1"/>
    <xf numFmtId="0" fontId="0" fillId="11" borderId="12" xfId="0" applyFill="1" applyBorder="1"/>
    <xf numFmtId="0" fontId="0" fillId="11" borderId="15" xfId="0" applyFill="1" applyBorder="1"/>
    <xf numFmtId="0" fontId="0" fillId="11" borderId="14" xfId="0" applyFill="1" applyBorder="1" applyAlignment="1"/>
    <xf numFmtId="0" fontId="0" fillId="11" borderId="0" xfId="0" applyFill="1" applyBorder="1"/>
    <xf numFmtId="0" fontId="2" fillId="11" borderId="12" xfId="0" applyFont="1" applyFill="1" applyBorder="1" applyAlignment="1"/>
    <xf numFmtId="0" fontId="0" fillId="11" borderId="12" xfId="0" applyFont="1" applyFill="1" applyBorder="1"/>
    <xf numFmtId="0" fontId="0" fillId="11" borderId="15" xfId="0" applyFont="1" applyFill="1" applyBorder="1"/>
    <xf numFmtId="0" fontId="0" fillId="11" borderId="6" xfId="0" applyFill="1" applyBorder="1" applyAlignment="1">
      <alignment wrapText="1"/>
    </xf>
    <xf numFmtId="0" fontId="0" fillId="11" borderId="14" xfId="0" applyFill="1" applyBorder="1"/>
    <xf numFmtId="0" fontId="0" fillId="10" borderId="12" xfId="0" applyFill="1" applyBorder="1"/>
    <xf numFmtId="0" fontId="0" fillId="10" borderId="24" xfId="0" applyFill="1" applyBorder="1"/>
    <xf numFmtId="0" fontId="0" fillId="4" borderId="14" xfId="0" applyFill="1" applyBorder="1" applyAlignment="1"/>
    <xf numFmtId="0" fontId="0" fillId="10" borderId="28" xfId="0" applyFill="1" applyBorder="1"/>
    <xf numFmtId="0" fontId="0" fillId="10" borderId="10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5" borderId="10" xfId="0" applyFill="1" applyBorder="1"/>
    <xf numFmtId="0" fontId="0" fillId="5" borderId="13" xfId="0" applyFill="1" applyBorder="1"/>
    <xf numFmtId="0" fontId="0" fillId="5" borderId="12" xfId="0" applyFill="1" applyBorder="1"/>
    <xf numFmtId="0" fontId="0" fillId="5" borderId="3" xfId="0" applyFill="1" applyBorder="1"/>
    <xf numFmtId="0" fontId="0" fillId="5" borderId="4" xfId="0" applyFill="1" applyBorder="1"/>
    <xf numFmtId="0" fontId="0" fillId="10" borderId="9" xfId="0" applyFill="1" applyBorder="1"/>
    <xf numFmtId="0" fontId="0" fillId="10" borderId="13" xfId="0" applyFill="1" applyBorder="1"/>
    <xf numFmtId="0" fontId="0" fillId="5" borderId="14" xfId="0" applyFill="1" applyBorder="1"/>
    <xf numFmtId="0" fontId="0" fillId="5" borderId="9" xfId="0" applyFill="1" applyBorder="1"/>
    <xf numFmtId="0" fontId="0" fillId="5" borderId="9" xfId="0" applyFont="1" applyFill="1" applyBorder="1"/>
    <xf numFmtId="0" fontId="0" fillId="5" borderId="9" xfId="0" applyFill="1" applyBorder="1" applyAlignment="1"/>
    <xf numFmtId="0" fontId="2" fillId="5" borderId="10" xfId="0" applyFont="1" applyFill="1" applyBorder="1" applyAlignment="1"/>
    <xf numFmtId="0" fontId="0" fillId="5" borderId="10" xfId="0" applyFont="1" applyFill="1" applyBorder="1" applyAlignment="1"/>
    <xf numFmtId="0" fontId="0" fillId="5" borderId="9" xfId="0" applyFont="1" applyFill="1" applyBorder="1" applyAlignment="1"/>
    <xf numFmtId="0" fontId="0" fillId="5" borderId="0" xfId="0" applyFont="1" applyFill="1" applyBorder="1" applyAlignment="1"/>
    <xf numFmtId="0" fontId="0" fillId="5" borderId="4" xfId="0" applyFont="1" applyFill="1" applyBorder="1" applyAlignment="1"/>
    <xf numFmtId="0" fontId="0" fillId="5" borderId="1" xfId="0" applyFill="1" applyBorder="1" applyAlignment="1"/>
    <xf numFmtId="0" fontId="0" fillId="5" borderId="10" xfId="0" applyFont="1" applyFill="1" applyBorder="1"/>
    <xf numFmtId="0" fontId="0" fillId="5" borderId="13" xfId="0" applyFont="1" applyFill="1" applyBorder="1"/>
    <xf numFmtId="0" fontId="12" fillId="0" borderId="0" xfId="0" applyFont="1" applyFill="1" applyBorder="1" applyAlignment="1"/>
    <xf numFmtId="0" fontId="2" fillId="5" borderId="10" xfId="0" applyFont="1" applyFill="1" applyBorder="1"/>
    <xf numFmtId="0" fontId="2" fillId="5" borderId="13" xfId="0" applyFont="1" applyFill="1" applyBorder="1"/>
    <xf numFmtId="0" fontId="0" fillId="5" borderId="11" xfId="0" applyFont="1" applyFill="1" applyBorder="1"/>
    <xf numFmtId="0" fontId="1" fillId="5" borderId="0" xfId="0" applyFont="1" applyFill="1"/>
    <xf numFmtId="0" fontId="1" fillId="5" borderId="10" xfId="0" applyFont="1" applyFill="1" applyBorder="1"/>
    <xf numFmtId="0" fontId="5" fillId="5" borderId="9" xfId="0" applyFont="1" applyFill="1" applyBorder="1"/>
    <xf numFmtId="1" fontId="0" fillId="0" borderId="9" xfId="0" applyNumberFormat="1" applyFont="1" applyBorder="1" applyAlignment="1">
      <alignment horizontal="center"/>
    </xf>
    <xf numFmtId="1" fontId="0" fillId="0" borderId="0" xfId="0" applyNumberFormat="1"/>
    <xf numFmtId="0" fontId="23" fillId="0" borderId="0" xfId="0" applyFont="1" applyFill="1"/>
    <xf numFmtId="0" fontId="0" fillId="11" borderId="1" xfId="0" applyFill="1" applyBorder="1" applyAlignment="1"/>
    <xf numFmtId="0" fontId="14" fillId="5" borderId="0" xfId="0" applyFont="1" applyFill="1" applyBorder="1" applyAlignment="1">
      <alignment horizontal="center"/>
    </xf>
    <xf numFmtId="0" fontId="1" fillId="5" borderId="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1" fontId="14" fillId="5" borderId="0" xfId="0" applyNumberFormat="1" applyFont="1" applyFill="1" applyAlignment="1">
      <alignment horizontal="center"/>
    </xf>
    <xf numFmtId="164" fontId="13" fillId="5" borderId="0" xfId="0" applyNumberFormat="1" applyFont="1" applyFill="1" applyBorder="1" applyAlignment="1">
      <alignment horizontal="center" vertical="center"/>
    </xf>
    <xf numFmtId="0" fontId="17" fillId="5" borderId="0" xfId="0" applyFont="1" applyFill="1"/>
    <xf numFmtId="0" fontId="17" fillId="5" borderId="0" xfId="0" applyFont="1" applyFill="1" applyBorder="1"/>
    <xf numFmtId="0" fontId="8" fillId="5" borderId="0" xfId="0" applyFont="1" applyFill="1" applyBorder="1"/>
    <xf numFmtId="0" fontId="0" fillId="5" borderId="0" xfId="0" applyFont="1" applyFill="1" applyBorder="1"/>
    <xf numFmtId="0" fontId="2" fillId="5" borderId="0" xfId="0" applyFont="1" applyFill="1" applyBorder="1"/>
    <xf numFmtId="0" fontId="15" fillId="5" borderId="0" xfId="0" applyFont="1" applyFill="1" applyBorder="1" applyAlignment="1">
      <alignment horizontal="center"/>
    </xf>
    <xf numFmtId="2" fontId="0" fillId="5" borderId="0" xfId="0" applyNumberFormat="1" applyFill="1"/>
    <xf numFmtId="0" fontId="2" fillId="5" borderId="0" xfId="0" applyFont="1" applyFill="1" applyAlignment="1"/>
    <xf numFmtId="0" fontId="0" fillId="5" borderId="0" xfId="0" applyFont="1" applyFill="1"/>
    <xf numFmtId="164" fontId="13" fillId="5" borderId="0" xfId="0" applyNumberFormat="1" applyFont="1" applyFill="1" applyBorder="1" applyAlignment="1"/>
    <xf numFmtId="0" fontId="2" fillId="5" borderId="0" xfId="0" applyFont="1" applyFill="1" applyBorder="1" applyAlignment="1"/>
    <xf numFmtId="0" fontId="26" fillId="5" borderId="0" xfId="0" applyFont="1" applyFill="1"/>
    <xf numFmtId="0" fontId="27" fillId="5" borderId="0" xfId="0" applyFont="1" applyFill="1" applyAlignment="1">
      <alignment horizontal="center"/>
    </xf>
    <xf numFmtId="0" fontId="26" fillId="5" borderId="0" xfId="0" applyFont="1" applyFill="1" applyBorder="1"/>
    <xf numFmtId="0" fontId="28" fillId="5" borderId="0" xfId="0" applyFont="1" applyFill="1"/>
    <xf numFmtId="1" fontId="0" fillId="5" borderId="0" xfId="0" applyNumberFormat="1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left" vertical="top"/>
    </xf>
    <xf numFmtId="0" fontId="0" fillId="7" borderId="20" xfId="0" applyFill="1" applyBorder="1" applyAlignment="1">
      <alignment horizontal="left" vertical="top" wrapText="1"/>
    </xf>
    <xf numFmtId="10" fontId="32" fillId="0" borderId="34" xfId="0" applyNumberFormat="1" applyFont="1" applyBorder="1" applyAlignment="1">
      <alignment horizontal="left" vertical="top"/>
    </xf>
    <xf numFmtId="10" fontId="32" fillId="5" borderId="34" xfId="0" applyNumberFormat="1" applyFont="1" applyFill="1" applyBorder="1" applyAlignment="1">
      <alignment horizontal="left" vertical="top"/>
    </xf>
    <xf numFmtId="0" fontId="30" fillId="13" borderId="11" xfId="0" applyFont="1" applyFill="1" applyBorder="1" applyAlignment="1" applyProtection="1">
      <alignment horizontal="center" vertical="center" wrapText="1"/>
    </xf>
    <xf numFmtId="0" fontId="25" fillId="13" borderId="11" xfId="0" applyFont="1" applyFill="1" applyBorder="1" applyAlignment="1" applyProtection="1">
      <alignment horizontal="center" vertical="center" wrapText="1"/>
    </xf>
    <xf numFmtId="0" fontId="0" fillId="13" borderId="17" xfId="0" applyFont="1" applyFill="1" applyBorder="1" applyAlignment="1">
      <alignment horizontal="center"/>
    </xf>
    <xf numFmtId="0" fontId="25" fillId="13" borderId="6" xfId="0" applyFont="1" applyFill="1" applyBorder="1" applyAlignment="1" applyProtection="1">
      <alignment horizontal="center" vertical="center" wrapText="1"/>
    </xf>
    <xf numFmtId="0" fontId="30" fillId="13" borderId="21" xfId="0" applyFont="1" applyFill="1" applyBorder="1" applyAlignment="1" applyProtection="1">
      <alignment horizontal="center" vertical="center" wrapText="1"/>
    </xf>
    <xf numFmtId="0" fontId="23" fillId="5" borderId="0" xfId="0" applyFont="1" applyFill="1"/>
    <xf numFmtId="1" fontId="0" fillId="5" borderId="0" xfId="0" applyNumberFormat="1" applyFill="1"/>
    <xf numFmtId="0" fontId="0" fillId="6" borderId="0" xfId="0" applyFill="1"/>
    <xf numFmtId="0" fontId="25" fillId="13" borderId="10" xfId="0" applyFont="1" applyFill="1" applyBorder="1" applyAlignment="1"/>
    <xf numFmtId="0" fontId="0" fillId="8" borderId="39" xfId="0" applyFill="1" applyBorder="1"/>
    <xf numFmtId="10" fontId="32" fillId="5" borderId="0" xfId="0" applyNumberFormat="1" applyFont="1" applyFill="1" applyBorder="1" applyAlignment="1">
      <alignment horizontal="left" vertical="top"/>
    </xf>
    <xf numFmtId="2" fontId="0" fillId="5" borderId="19" xfId="0" applyNumberFormat="1" applyFill="1" applyBorder="1"/>
    <xf numFmtId="2" fontId="0" fillId="5" borderId="23" xfId="0" applyNumberFormat="1" applyFill="1" applyBorder="1"/>
    <xf numFmtId="0" fontId="34" fillId="16" borderId="7" xfId="1" applyFont="1" applyFill="1" applyBorder="1" applyAlignment="1" applyProtection="1"/>
    <xf numFmtId="0" fontId="34" fillId="16" borderId="8" xfId="1" applyFont="1" applyFill="1" applyBorder="1" applyAlignment="1" applyProtection="1"/>
    <xf numFmtId="0" fontId="22" fillId="5" borderId="0" xfId="0" applyFont="1" applyFill="1"/>
    <xf numFmtId="0" fontId="22" fillId="16" borderId="5" xfId="0" applyFont="1" applyFill="1" applyBorder="1"/>
    <xf numFmtId="2" fontId="0" fillId="5" borderId="38" xfId="0" applyNumberFormat="1" applyFill="1" applyBorder="1"/>
    <xf numFmtId="0" fontId="21" fillId="13" borderId="20" xfId="0" applyFont="1" applyFill="1" applyBorder="1" applyAlignment="1">
      <alignment horizontal="center"/>
    </xf>
    <xf numFmtId="0" fontId="0" fillId="13" borderId="6" xfId="0" applyFill="1" applyBorder="1"/>
    <xf numFmtId="0" fontId="22" fillId="16" borderId="2" xfId="0" applyFont="1" applyFill="1" applyBorder="1"/>
    <xf numFmtId="0" fontId="29" fillId="5" borderId="0" xfId="0" applyFont="1" applyFill="1" applyBorder="1"/>
    <xf numFmtId="0" fontId="0" fillId="5" borderId="12" xfId="0" applyFill="1" applyBorder="1" applyAlignment="1"/>
    <xf numFmtId="0" fontId="0" fillId="5" borderId="3" xfId="0" applyFill="1" applyBorder="1" applyAlignment="1"/>
    <xf numFmtId="0" fontId="24" fillId="5" borderId="0" xfId="0" applyFont="1" applyFill="1" applyBorder="1" applyAlignment="1">
      <alignment horizontal="center" vertical="center"/>
    </xf>
    <xf numFmtId="1" fontId="12" fillId="5" borderId="0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0" fontId="0" fillId="4" borderId="14" xfId="0" applyFill="1" applyBorder="1"/>
    <xf numFmtId="0" fontId="21" fillId="5" borderId="0" xfId="0" applyFont="1" applyFill="1" applyBorder="1"/>
    <xf numFmtId="0" fontId="34" fillId="5" borderId="0" xfId="1" applyFont="1" applyFill="1" applyBorder="1" applyAlignment="1" applyProtection="1"/>
    <xf numFmtId="0" fontId="37" fillId="5" borderId="0" xfId="0" applyFont="1" applyFill="1"/>
    <xf numFmtId="0" fontId="36" fillId="5" borderId="0" xfId="1" applyFont="1" applyFill="1" applyBorder="1" applyAlignment="1" applyProtection="1"/>
    <xf numFmtId="1" fontId="12" fillId="5" borderId="0" xfId="0" applyNumberFormat="1" applyFont="1" applyFill="1" applyBorder="1" applyAlignment="1"/>
    <xf numFmtId="0" fontId="0" fillId="11" borderId="14" xfId="0" applyFill="1" applyBorder="1" applyAlignment="1">
      <alignment wrapText="1"/>
    </xf>
    <xf numFmtId="0" fontId="38" fillId="8" borderId="19" xfId="1" applyFont="1" applyFill="1" applyBorder="1" applyAlignment="1" applyProtection="1"/>
    <xf numFmtId="0" fontId="2" fillId="5" borderId="4" xfId="0" applyFont="1" applyFill="1" applyBorder="1" applyAlignment="1"/>
    <xf numFmtId="0" fontId="40" fillId="15" borderId="7" xfId="1" applyFont="1" applyFill="1" applyBorder="1" applyAlignment="1" applyProtection="1"/>
    <xf numFmtId="0" fontId="40" fillId="15" borderId="8" xfId="1" applyFont="1" applyFill="1" applyBorder="1" applyAlignment="1" applyProtection="1"/>
    <xf numFmtId="0" fontId="0" fillId="5" borderId="3" xfId="0" applyFont="1" applyFill="1" applyBorder="1" applyAlignment="1"/>
    <xf numFmtId="0" fontId="0" fillId="5" borderId="4" xfId="0" applyFont="1" applyFill="1" applyBorder="1"/>
    <xf numFmtId="0" fontId="0" fillId="5" borderId="5" xfId="0" applyFont="1" applyFill="1" applyBorder="1"/>
    <xf numFmtId="0" fontId="0" fillId="0" borderId="4" xfId="0" applyFont="1" applyBorder="1"/>
    <xf numFmtId="0" fontId="39" fillId="5" borderId="0" xfId="0" applyFont="1" applyFill="1" applyBorder="1" applyAlignment="1"/>
    <xf numFmtId="0" fontId="41" fillId="8" borderId="19" xfId="1" applyFont="1" applyFill="1" applyBorder="1" applyAlignment="1" applyProtection="1"/>
    <xf numFmtId="0" fontId="0" fillId="5" borderId="41" xfId="0" applyFill="1" applyBorder="1"/>
    <xf numFmtId="0" fontId="42" fillId="5" borderId="9" xfId="0" applyFont="1" applyFill="1" applyBorder="1"/>
    <xf numFmtId="0" fontId="42" fillId="5" borderId="10" xfId="0" applyFont="1" applyFill="1" applyBorder="1"/>
    <xf numFmtId="0" fontId="42" fillId="5" borderId="12" xfId="0" applyFont="1" applyFill="1" applyBorder="1"/>
    <xf numFmtId="0" fontId="42" fillId="5" borderId="4" xfId="0" applyFont="1" applyFill="1" applyBorder="1"/>
    <xf numFmtId="0" fontId="42" fillId="5" borderId="14" xfId="0" applyFont="1" applyFill="1" applyBorder="1"/>
    <xf numFmtId="0" fontId="42" fillId="5" borderId="15" xfId="0" applyFont="1" applyFill="1" applyBorder="1"/>
    <xf numFmtId="0" fontId="42" fillId="5" borderId="0" xfId="0" applyFont="1" applyFill="1" applyBorder="1"/>
    <xf numFmtId="0" fontId="42" fillId="5" borderId="9" xfId="0" applyFont="1" applyFill="1" applyBorder="1" applyAlignment="1">
      <alignment horizontal="left"/>
    </xf>
    <xf numFmtId="0" fontId="42" fillId="5" borderId="10" xfId="0" applyFont="1" applyFill="1" applyBorder="1" applyAlignment="1"/>
    <xf numFmtId="0" fontId="42" fillId="0" borderId="9" xfId="0" applyFont="1" applyBorder="1" applyAlignment="1">
      <alignment horizontal="left"/>
    </xf>
    <xf numFmtId="0" fontId="42" fillId="5" borderId="10" xfId="0" applyFont="1" applyFill="1" applyBorder="1" applyAlignment="1">
      <alignment horizontal="left"/>
    </xf>
    <xf numFmtId="0" fontId="42" fillId="0" borderId="10" xfId="0" applyFont="1" applyBorder="1" applyAlignment="1">
      <alignment horizontal="left"/>
    </xf>
    <xf numFmtId="0" fontId="42" fillId="0" borderId="0" xfId="0" applyFont="1"/>
    <xf numFmtId="0" fontId="10" fillId="13" borderId="9" xfId="1" applyFont="1" applyFill="1" applyBorder="1" applyAlignment="1" applyProtection="1">
      <alignment horizontal="left"/>
    </xf>
    <xf numFmtId="0" fontId="0" fillId="13" borderId="13" xfId="0" applyFill="1" applyBorder="1" applyAlignment="1">
      <alignment horizontal="left"/>
    </xf>
    <xf numFmtId="0" fontId="34" fillId="16" borderId="7" xfId="1" applyFont="1" applyFill="1" applyBorder="1" applyAlignment="1" applyProtection="1">
      <alignment horizontal="left"/>
    </xf>
    <xf numFmtId="0" fontId="22" fillId="16" borderId="2" xfId="0" applyFont="1" applyFill="1" applyBorder="1" applyAlignment="1">
      <alignment horizontal="left"/>
    </xf>
    <xf numFmtId="0" fontId="17" fillId="0" borderId="0" xfId="0" applyFont="1"/>
    <xf numFmtId="0" fontId="9" fillId="5" borderId="41" xfId="1" applyFill="1" applyBorder="1" applyAlignment="1" applyProtection="1"/>
    <xf numFmtId="0" fontId="0" fillId="0" borderId="43" xfId="0" applyBorder="1"/>
    <xf numFmtId="0" fontId="35" fillId="0" borderId="7" xfId="1" applyFont="1" applyFill="1" applyBorder="1" applyAlignment="1" applyProtection="1">
      <alignment horizontal="center"/>
    </xf>
    <xf numFmtId="0" fontId="35" fillId="0" borderId="8" xfId="1" applyFont="1" applyFill="1" applyBorder="1" applyAlignment="1" applyProtection="1">
      <alignment horizontal="center"/>
    </xf>
    <xf numFmtId="1" fontId="14" fillId="17" borderId="21" xfId="0" applyNumberFormat="1" applyFont="1" applyFill="1" applyBorder="1" applyAlignment="1">
      <alignment horizontal="center"/>
    </xf>
    <xf numFmtId="1" fontId="14" fillId="17" borderId="22" xfId="0" applyNumberFormat="1" applyFont="1" applyFill="1" applyBorder="1" applyAlignment="1">
      <alignment horizontal="center"/>
    </xf>
    <xf numFmtId="1" fontId="14" fillId="17" borderId="11" xfId="0" applyNumberFormat="1" applyFont="1" applyFill="1" applyBorder="1" applyAlignment="1">
      <alignment horizontal="center"/>
    </xf>
    <xf numFmtId="1" fontId="0" fillId="17" borderId="34" xfId="0" applyNumberFormat="1" applyFill="1" applyBorder="1" applyAlignment="1">
      <alignment horizontal="left"/>
    </xf>
    <xf numFmtId="1" fontId="0" fillId="12" borderId="11" xfId="0" applyNumberFormat="1" applyFont="1" applyFill="1" applyBorder="1" applyAlignment="1">
      <alignment horizontal="center"/>
    </xf>
    <xf numFmtId="0" fontId="1" fillId="13" borderId="7" xfId="0" applyFont="1" applyFill="1" applyBorder="1" applyAlignment="1" applyProtection="1">
      <alignment horizontal="center" vertical="center" wrapText="1"/>
    </xf>
    <xf numFmtId="1" fontId="0" fillId="17" borderId="6" xfId="0" applyNumberFormat="1" applyFill="1" applyBorder="1" applyAlignment="1">
      <alignment horizontal="left"/>
    </xf>
    <xf numFmtId="0" fontId="41" fillId="8" borderId="20" xfId="1" applyFont="1" applyFill="1" applyBorder="1" applyAlignment="1" applyProtection="1"/>
    <xf numFmtId="0" fontId="41" fillId="8" borderId="21" xfId="1" applyFont="1" applyFill="1" applyBorder="1" applyAlignment="1" applyProtection="1"/>
    <xf numFmtId="0" fontId="1" fillId="13" borderId="40" xfId="0" applyFont="1" applyFill="1" applyBorder="1" applyAlignment="1" applyProtection="1">
      <alignment horizontal="center" vertical="center" wrapText="1"/>
    </xf>
    <xf numFmtId="0" fontId="0" fillId="12" borderId="11" xfId="0" applyFont="1" applyFill="1" applyBorder="1"/>
    <xf numFmtId="0" fontId="0" fillId="12" borderId="11" xfId="0" applyFill="1" applyBorder="1"/>
    <xf numFmtId="1" fontId="0" fillId="12" borderId="6" xfId="0" applyNumberFormat="1" applyFont="1" applyFill="1" applyBorder="1" applyAlignment="1">
      <alignment horizontal="left"/>
    </xf>
    <xf numFmtId="1" fontId="0" fillId="12" borderId="11" xfId="0" applyNumberFormat="1" applyFont="1" applyFill="1" applyBorder="1" applyAlignment="1">
      <alignment horizontal="left"/>
    </xf>
    <xf numFmtId="0" fontId="0" fillId="5" borderId="11" xfId="0" applyFont="1" applyFill="1" applyBorder="1" applyAlignment="1">
      <alignment horizontal="center"/>
    </xf>
    <xf numFmtId="0" fontId="0" fillId="13" borderId="11" xfId="0" applyFont="1" applyFill="1" applyBorder="1" applyAlignment="1">
      <alignment horizontal="center"/>
    </xf>
    <xf numFmtId="1" fontId="0" fillId="17" borderId="11" xfId="0" applyNumberFormat="1" applyFont="1" applyFill="1" applyBorder="1" applyAlignment="1">
      <alignment horizontal="left"/>
    </xf>
    <xf numFmtId="0" fontId="0" fillId="12" borderId="11" xfId="0" applyFont="1" applyFill="1" applyBorder="1" applyAlignment="1">
      <alignment horizontal="center"/>
    </xf>
    <xf numFmtId="0" fontId="2" fillId="13" borderId="11" xfId="0" applyFont="1" applyFill="1" applyBorder="1" applyAlignment="1">
      <alignment horizontal="center"/>
    </xf>
    <xf numFmtId="1" fontId="0" fillId="12" borderId="16" xfId="0" applyNumberFormat="1" applyFont="1" applyFill="1" applyBorder="1" applyAlignment="1">
      <alignment horizontal="center"/>
    </xf>
    <xf numFmtId="0" fontId="0" fillId="12" borderId="17" xfId="0" applyFont="1" applyFill="1" applyBorder="1" applyAlignment="1">
      <alignment horizontal="center"/>
    </xf>
    <xf numFmtId="1" fontId="0" fillId="12" borderId="37" xfId="0" applyNumberFormat="1" applyFont="1" applyFill="1" applyBorder="1" applyAlignment="1">
      <alignment horizontal="center"/>
    </xf>
    <xf numFmtId="0" fontId="0" fillId="12" borderId="18" xfId="0" applyFont="1" applyFill="1" applyBorder="1" applyAlignment="1">
      <alignment horizontal="center"/>
    </xf>
    <xf numFmtId="1" fontId="14" fillId="17" borderId="46" xfId="0" applyNumberFormat="1" applyFont="1" applyFill="1" applyBorder="1" applyAlignment="1">
      <alignment horizontal="center"/>
    </xf>
    <xf numFmtId="0" fontId="8" fillId="5" borderId="2" xfId="0" applyFont="1" applyFill="1" applyBorder="1"/>
    <xf numFmtId="0" fontId="0" fillId="9" borderId="47" xfId="0" applyFill="1" applyBorder="1"/>
    <xf numFmtId="0" fontId="0" fillId="9" borderId="48" xfId="0" applyFill="1" applyBorder="1"/>
    <xf numFmtId="0" fontId="0" fillId="9" borderId="49" xfId="0" applyFill="1" applyBorder="1"/>
    <xf numFmtId="0" fontId="0" fillId="9" borderId="50" xfId="0" applyFill="1" applyBorder="1"/>
    <xf numFmtId="0" fontId="0" fillId="9" borderId="51" xfId="0" applyFill="1" applyBorder="1"/>
    <xf numFmtId="0" fontId="0" fillId="12" borderId="0" xfId="0" applyFill="1"/>
    <xf numFmtId="0" fontId="0" fillId="5" borderId="1" xfId="0" applyFill="1" applyBorder="1"/>
    <xf numFmtId="164" fontId="13" fillId="12" borderId="0" xfId="0" applyNumberFormat="1" applyFont="1" applyFill="1" applyBorder="1" applyAlignment="1"/>
    <xf numFmtId="0" fontId="8" fillId="12" borderId="35" xfId="0" applyFont="1" applyFill="1" applyBorder="1" applyAlignment="1">
      <alignment horizontal="center"/>
    </xf>
    <xf numFmtId="0" fontId="12" fillId="12" borderId="0" xfId="0" applyFont="1" applyFill="1" applyBorder="1" applyAlignment="1"/>
    <xf numFmtId="0" fontId="41" fillId="8" borderId="38" xfId="1" applyFont="1" applyFill="1" applyBorder="1" applyAlignment="1" applyProtection="1"/>
    <xf numFmtId="0" fontId="14" fillId="5" borderId="55" xfId="0" applyFont="1" applyFill="1" applyBorder="1"/>
    <xf numFmtId="0" fontId="8" fillId="12" borderId="56" xfId="0" applyFont="1" applyFill="1" applyBorder="1" applyAlignment="1">
      <alignment horizontal="center"/>
    </xf>
    <xf numFmtId="0" fontId="25" fillId="13" borderId="57" xfId="0" applyFont="1" applyFill="1" applyBorder="1" applyAlignment="1" applyProtection="1">
      <alignment horizontal="center" vertical="center" wrapText="1"/>
    </xf>
    <xf numFmtId="0" fontId="2" fillId="9" borderId="52" xfId="0" applyFont="1" applyFill="1" applyBorder="1" applyAlignment="1">
      <alignment horizontal="center"/>
    </xf>
    <xf numFmtId="0" fontId="2" fillId="9" borderId="53" xfId="0" applyFont="1" applyFill="1" applyBorder="1" applyAlignment="1">
      <alignment horizontal="center"/>
    </xf>
    <xf numFmtId="0" fontId="1" fillId="9" borderId="54" xfId="0" applyFont="1" applyFill="1" applyBorder="1" applyAlignment="1">
      <alignment horizontal="left"/>
    </xf>
    <xf numFmtId="0" fontId="1" fillId="5" borderId="59" xfId="0" applyFont="1" applyFill="1" applyBorder="1"/>
    <xf numFmtId="0" fontId="1" fillId="0" borderId="60" xfId="0" applyFont="1" applyFill="1" applyBorder="1"/>
    <xf numFmtId="0" fontId="8" fillId="12" borderId="26" xfId="0" applyFont="1" applyFill="1" applyBorder="1" applyAlignment="1">
      <alignment horizontal="center"/>
    </xf>
    <xf numFmtId="0" fontId="25" fillId="13" borderId="5" xfId="0" applyFont="1" applyFill="1" applyBorder="1" applyAlignment="1" applyProtection="1">
      <alignment horizontal="center" vertical="center" wrapText="1"/>
    </xf>
    <xf numFmtId="0" fontId="14" fillId="5" borderId="58" xfId="0" applyFont="1" applyFill="1" applyBorder="1"/>
    <xf numFmtId="0" fontId="8" fillId="12" borderId="11" xfId="0" applyFont="1" applyFill="1" applyBorder="1" applyAlignment="1">
      <alignment horizontal="center"/>
    </xf>
    <xf numFmtId="0" fontId="0" fillId="12" borderId="8" xfId="0" applyFont="1" applyFill="1" applyBorder="1"/>
    <xf numFmtId="0" fontId="23" fillId="5" borderId="0" xfId="0" applyFont="1" applyFill="1" applyBorder="1"/>
    <xf numFmtId="0" fontId="5" fillId="5" borderId="0" xfId="0" applyFont="1" applyFill="1" applyBorder="1"/>
    <xf numFmtId="0" fontId="25" fillId="13" borderId="64" xfId="0" applyFont="1" applyFill="1" applyBorder="1" applyAlignment="1" applyProtection="1">
      <alignment horizontal="center" vertical="center" wrapText="1"/>
    </xf>
    <xf numFmtId="0" fontId="0" fillId="0" borderId="59" xfId="0" applyBorder="1"/>
    <xf numFmtId="0" fontId="0" fillId="5" borderId="60" xfId="0" applyFill="1" applyBorder="1"/>
    <xf numFmtId="0" fontId="0" fillId="12" borderId="33" xfId="0" applyFill="1" applyBorder="1" applyAlignment="1">
      <alignment horizontal="center"/>
    </xf>
    <xf numFmtId="0" fontId="1" fillId="12" borderId="32" xfId="0" applyFont="1" applyFill="1" applyBorder="1" applyAlignment="1" applyProtection="1">
      <alignment horizontal="center" vertical="center" wrapText="1"/>
    </xf>
    <xf numFmtId="0" fontId="25" fillId="13" borderId="68" xfId="0" applyFont="1" applyFill="1" applyBorder="1" applyAlignment="1" applyProtection="1">
      <alignment horizontal="center" vertical="center" wrapText="1"/>
    </xf>
    <xf numFmtId="0" fontId="0" fillId="0" borderId="51" xfId="0" applyBorder="1"/>
    <xf numFmtId="0" fontId="17" fillId="12" borderId="65" xfId="0" applyFont="1" applyFill="1" applyBorder="1"/>
    <xf numFmtId="0" fontId="17" fillId="12" borderId="67" xfId="0" applyFont="1" applyFill="1" applyBorder="1"/>
    <xf numFmtId="0" fontId="17" fillId="12" borderId="55" xfId="0" applyFont="1" applyFill="1" applyBorder="1"/>
    <xf numFmtId="0" fontId="17" fillId="12" borderId="66" xfId="0" applyFont="1" applyFill="1" applyBorder="1"/>
    <xf numFmtId="0" fontId="17" fillId="12" borderId="11" xfId="0" applyFont="1" applyFill="1" applyBorder="1"/>
    <xf numFmtId="1" fontId="0" fillId="12" borderId="9" xfId="0" applyNumberFormat="1" applyFont="1" applyFill="1" applyBorder="1" applyAlignment="1">
      <alignment horizontal="center"/>
    </xf>
    <xf numFmtId="0" fontId="0" fillId="0" borderId="58" xfId="0" applyBorder="1"/>
    <xf numFmtId="0" fontId="0" fillId="0" borderId="60" xfId="0" applyBorder="1"/>
    <xf numFmtId="0" fontId="0" fillId="5" borderId="52" xfId="0" applyFill="1" applyBorder="1"/>
    <xf numFmtId="0" fontId="0" fillId="5" borderId="53" xfId="0" applyFill="1" applyBorder="1"/>
    <xf numFmtId="0" fontId="0" fillId="5" borderId="54" xfId="0" applyFill="1" applyBorder="1"/>
    <xf numFmtId="0" fontId="30" fillId="13" borderId="5" xfId="0" applyFont="1" applyFill="1" applyBorder="1" applyAlignment="1" applyProtection="1">
      <alignment horizontal="center" vertical="center" wrapText="1"/>
    </xf>
    <xf numFmtId="0" fontId="0" fillId="12" borderId="25" xfId="0" applyFill="1" applyBorder="1" applyAlignment="1">
      <alignment horizontal="center"/>
    </xf>
    <xf numFmtId="0" fontId="1" fillId="12" borderId="11" xfId="0" applyFont="1" applyFill="1" applyBorder="1" applyAlignment="1" applyProtection="1">
      <alignment horizontal="center" vertical="center" wrapText="1"/>
    </xf>
    <xf numFmtId="0" fontId="0" fillId="5" borderId="59" xfId="0" applyFill="1" applyBorder="1"/>
    <xf numFmtId="0" fontId="25" fillId="13" borderId="8" xfId="0" applyFont="1" applyFill="1" applyBorder="1" applyAlignment="1" applyProtection="1">
      <alignment horizontal="center" vertical="center" wrapText="1"/>
    </xf>
    <xf numFmtId="0" fontId="14" fillId="5" borderId="42" xfId="0" applyFont="1" applyFill="1" applyBorder="1"/>
    <xf numFmtId="0" fontId="0" fillId="12" borderId="7" xfId="0" applyFill="1" applyBorder="1" applyAlignment="1">
      <alignment horizontal="center"/>
    </xf>
    <xf numFmtId="0" fontId="1" fillId="12" borderId="7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>
      <alignment horizontal="left" vertical="center"/>
    </xf>
    <xf numFmtId="0" fontId="0" fillId="12" borderId="6" xfId="0" applyFont="1" applyFill="1" applyBorder="1"/>
    <xf numFmtId="0" fontId="0" fillId="12" borderId="11" xfId="0" applyFont="1" applyFill="1" applyBorder="1" applyAlignment="1">
      <alignment horizontal="left"/>
    </xf>
    <xf numFmtId="0" fontId="0" fillId="12" borderId="6" xfId="0" applyFont="1" applyFill="1" applyBorder="1" applyAlignment="1">
      <alignment horizontal="left"/>
    </xf>
    <xf numFmtId="0" fontId="0" fillId="12" borderId="7" xfId="0" applyFont="1" applyFill="1" applyBorder="1" applyAlignment="1">
      <alignment horizontal="left"/>
    </xf>
    <xf numFmtId="0" fontId="0" fillId="12" borderId="78" xfId="0" applyFont="1" applyFill="1" applyBorder="1" applyAlignment="1">
      <alignment horizontal="left"/>
    </xf>
    <xf numFmtId="1" fontId="17" fillId="12" borderId="79" xfId="0" applyNumberFormat="1" applyFont="1" applyFill="1" applyBorder="1" applyAlignment="1">
      <alignment horizontal="center"/>
    </xf>
    <xf numFmtId="0" fontId="17" fillId="12" borderId="80" xfId="0" applyFont="1" applyFill="1" applyBorder="1" applyAlignment="1">
      <alignment horizontal="center"/>
    </xf>
    <xf numFmtId="0" fontId="17" fillId="12" borderId="79" xfId="0" applyFont="1" applyFill="1" applyBorder="1"/>
    <xf numFmtId="1" fontId="17" fillId="12" borderId="11" xfId="0" applyNumberFormat="1" applyFont="1" applyFill="1" applyBorder="1" applyAlignment="1">
      <alignment horizontal="center"/>
    </xf>
    <xf numFmtId="0" fontId="25" fillId="13" borderId="81" xfId="0" applyFont="1" applyFill="1" applyBorder="1" applyAlignment="1" applyProtection="1">
      <alignment horizontal="center" vertical="center" wrapText="1"/>
    </xf>
    <xf numFmtId="0" fontId="18" fillId="12" borderId="11" xfId="0" applyFont="1" applyFill="1" applyBorder="1" applyAlignment="1">
      <alignment horizontal="center" vertical="center"/>
    </xf>
    <xf numFmtId="1" fontId="43" fillId="12" borderId="11" xfId="0" applyNumberFormat="1" applyFont="1" applyFill="1" applyBorder="1" applyAlignment="1">
      <alignment horizontal="center" vertical="center"/>
    </xf>
    <xf numFmtId="0" fontId="43" fillId="12" borderId="11" xfId="0" applyFont="1" applyFill="1" applyBorder="1" applyAlignment="1">
      <alignment horizontal="center" vertical="center"/>
    </xf>
    <xf numFmtId="1" fontId="0" fillId="12" borderId="11" xfId="0" applyNumberFormat="1" applyFont="1" applyFill="1" applyBorder="1" applyAlignment="1">
      <alignment horizontal="center" vertical="center"/>
    </xf>
    <xf numFmtId="0" fontId="17" fillId="12" borderId="11" xfId="0" applyFont="1" applyFill="1" applyBorder="1" applyAlignment="1">
      <alignment horizontal="center"/>
    </xf>
    <xf numFmtId="0" fontId="44" fillId="12" borderId="11" xfId="0" applyFont="1" applyFill="1" applyBorder="1" applyAlignment="1">
      <alignment horizontal="center"/>
    </xf>
    <xf numFmtId="1" fontId="5" fillId="12" borderId="11" xfId="0" applyNumberFormat="1" applyFont="1" applyFill="1" applyBorder="1" applyAlignment="1" applyProtection="1">
      <alignment horizontal="center" vertical="center" wrapText="1"/>
    </xf>
    <xf numFmtId="0" fontId="0" fillId="5" borderId="83" xfId="0" applyFill="1" applyBorder="1"/>
    <xf numFmtId="0" fontId="0" fillId="5" borderId="84" xfId="0" applyFill="1" applyBorder="1"/>
    <xf numFmtId="0" fontId="0" fillId="5" borderId="48" xfId="0" applyFill="1" applyBorder="1"/>
    <xf numFmtId="0" fontId="0" fillId="5" borderId="49" xfId="0" applyFill="1" applyBorder="1"/>
    <xf numFmtId="0" fontId="0" fillId="12" borderId="31" xfId="0" applyFont="1" applyFill="1" applyBorder="1" applyAlignment="1">
      <alignment horizontal="center" vertical="center"/>
    </xf>
    <xf numFmtId="1" fontId="1" fillId="12" borderId="30" xfId="0" applyNumberFormat="1" applyFont="1" applyFill="1" applyBorder="1" applyAlignment="1" applyProtection="1">
      <alignment horizontal="center" vertical="center" wrapText="1"/>
    </xf>
    <xf numFmtId="0" fontId="25" fillId="13" borderId="86" xfId="0" applyFont="1" applyFill="1" applyBorder="1" applyAlignment="1" applyProtection="1">
      <alignment horizontal="center" vertical="center" wrapText="1"/>
    </xf>
    <xf numFmtId="0" fontId="8" fillId="12" borderId="11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/>
    </xf>
    <xf numFmtId="0" fontId="8" fillId="5" borderId="0" xfId="0" applyFont="1" applyFill="1"/>
    <xf numFmtId="0" fontId="25" fillId="13" borderId="87" xfId="0" applyFont="1" applyFill="1" applyBorder="1" applyAlignment="1" applyProtection="1">
      <alignment horizontal="center" vertical="center" wrapText="1"/>
    </xf>
    <xf numFmtId="0" fontId="43" fillId="12" borderId="7" xfId="0" applyFont="1" applyFill="1" applyBorder="1"/>
    <xf numFmtId="0" fontId="0" fillId="12" borderId="77" xfId="0" applyFont="1" applyFill="1" applyBorder="1"/>
    <xf numFmtId="0" fontId="0" fillId="12" borderId="55" xfId="0" applyFont="1" applyFill="1" applyBorder="1" applyAlignment="1">
      <alignment vertical="center"/>
    </xf>
    <xf numFmtId="0" fontId="0" fillId="12" borderId="66" xfId="0" applyFont="1" applyFill="1" applyBorder="1" applyAlignment="1">
      <alignment vertical="center"/>
    </xf>
    <xf numFmtId="0" fontId="5" fillId="12" borderId="88" xfId="0" applyFont="1" applyFill="1" applyBorder="1" applyAlignment="1" applyProtection="1">
      <alignment horizontal="center" vertical="center" wrapText="1"/>
    </xf>
    <xf numFmtId="0" fontId="17" fillId="12" borderId="89" xfId="0" applyFont="1" applyFill="1" applyBorder="1" applyAlignment="1">
      <alignment horizontal="center" vertical="center"/>
    </xf>
    <xf numFmtId="0" fontId="1" fillId="12" borderId="55" xfId="0" applyFont="1" applyFill="1" applyBorder="1" applyAlignment="1" applyProtection="1">
      <alignment horizontal="center" vertical="center" wrapText="1"/>
    </xf>
    <xf numFmtId="0" fontId="14" fillId="12" borderId="91" xfId="0" applyFont="1" applyFill="1" applyBorder="1" applyAlignment="1">
      <alignment horizontal="center"/>
    </xf>
    <xf numFmtId="1" fontId="14" fillId="12" borderId="55" xfId="0" applyNumberFormat="1" applyFont="1" applyFill="1" applyBorder="1" applyAlignment="1">
      <alignment horizontal="center"/>
    </xf>
    <xf numFmtId="0" fontId="14" fillId="12" borderId="90" xfId="0" applyFont="1" applyFill="1" applyBorder="1" applyAlignment="1">
      <alignment horizontal="center"/>
    </xf>
    <xf numFmtId="0" fontId="8" fillId="12" borderId="12" xfId="0" applyFont="1" applyFill="1" applyBorder="1" applyAlignment="1">
      <alignment horizontal="center"/>
    </xf>
    <xf numFmtId="0" fontId="22" fillId="13" borderId="11" xfId="0" applyFont="1" applyFill="1" applyBorder="1" applyAlignment="1">
      <alignment horizontal="center" vertical="top"/>
    </xf>
    <xf numFmtId="1" fontId="0" fillId="12" borderId="8" xfId="0" applyNumberFormat="1" applyFill="1" applyBorder="1" applyAlignment="1">
      <alignment horizontal="left"/>
    </xf>
    <xf numFmtId="1" fontId="0" fillId="12" borderId="16" xfId="0" applyNumberFormat="1" applyFill="1" applyBorder="1" applyAlignment="1">
      <alignment horizontal="left"/>
    </xf>
    <xf numFmtId="1" fontId="0" fillId="12" borderId="37" xfId="0" applyNumberFormat="1" applyFill="1" applyBorder="1" applyAlignment="1">
      <alignment horizontal="left"/>
    </xf>
    <xf numFmtId="1" fontId="0" fillId="8" borderId="34" xfId="0" applyNumberFormat="1" applyFill="1" applyBorder="1" applyAlignment="1">
      <alignment horizontal="left"/>
    </xf>
    <xf numFmtId="1" fontId="0" fillId="12" borderId="34" xfId="0" applyNumberFormat="1" applyFill="1" applyBorder="1" applyAlignment="1">
      <alignment horizontal="left"/>
    </xf>
    <xf numFmtId="1" fontId="0" fillId="12" borderId="32" xfId="0" applyNumberFormat="1" applyFill="1" applyBorder="1" applyAlignment="1">
      <alignment horizontal="left"/>
    </xf>
    <xf numFmtId="0" fontId="36" fillId="12" borderId="20" xfId="1" applyFont="1" applyFill="1" applyBorder="1" applyAlignment="1" applyProtection="1"/>
    <xf numFmtId="0" fontId="36" fillId="12" borderId="21" xfId="1" applyFont="1" applyFill="1" applyBorder="1" applyAlignment="1" applyProtection="1"/>
    <xf numFmtId="0" fontId="36" fillId="12" borderId="22" xfId="1" applyFont="1" applyFill="1" applyBorder="1" applyAlignment="1" applyProtection="1"/>
    <xf numFmtId="0" fontId="36" fillId="12" borderId="93" xfId="1" applyFont="1" applyFill="1" applyBorder="1" applyAlignment="1" applyProtection="1"/>
    <xf numFmtId="0" fontId="36" fillId="12" borderId="46" xfId="1" applyFont="1" applyFill="1" applyBorder="1" applyAlignment="1" applyProtection="1"/>
    <xf numFmtId="0" fontId="21" fillId="13" borderId="11" xfId="0" applyFont="1" applyFill="1" applyBorder="1" applyAlignment="1">
      <alignment horizontal="left" vertical="top" wrapText="1"/>
    </xf>
    <xf numFmtId="1" fontId="0" fillId="0" borderId="11" xfId="0" applyNumberFormat="1" applyBorder="1" applyAlignment="1">
      <alignment horizontal="left" vertical="top"/>
    </xf>
    <xf numFmtId="1" fontId="0" fillId="13" borderId="11" xfId="0" applyNumberFormat="1" applyFill="1" applyBorder="1" applyAlignment="1">
      <alignment horizontal="left" vertical="top"/>
    </xf>
    <xf numFmtId="0" fontId="0" fillId="13" borderId="11" xfId="0" applyFill="1" applyBorder="1" applyAlignment="1">
      <alignment horizontal="left" vertical="top"/>
    </xf>
    <xf numFmtId="0" fontId="0" fillId="13" borderId="11" xfId="0" applyNumberFormat="1" applyFill="1" applyBorder="1" applyAlignment="1">
      <alignment horizontal="left" vertical="top"/>
    </xf>
    <xf numFmtId="1" fontId="22" fillId="13" borderId="11" xfId="0" applyNumberFormat="1" applyFont="1" applyFill="1" applyBorder="1" applyAlignment="1">
      <alignment horizontal="center" vertical="top"/>
    </xf>
    <xf numFmtId="0" fontId="22" fillId="13" borderId="11" xfId="0" applyNumberFormat="1" applyFont="1" applyFill="1" applyBorder="1" applyAlignment="1">
      <alignment horizontal="center" vertical="top"/>
    </xf>
    <xf numFmtId="1" fontId="0" fillId="12" borderId="11" xfId="0" applyNumberFormat="1" applyFill="1" applyBorder="1" applyAlignment="1">
      <alignment horizontal="left" vertical="top"/>
    </xf>
    <xf numFmtId="10" fontId="7" fillId="14" borderId="11" xfId="0" applyNumberFormat="1" applyFont="1" applyFill="1" applyBorder="1" applyAlignment="1">
      <alignment horizontal="left" vertical="top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1" xfId="0" applyBorder="1"/>
    <xf numFmtId="0" fontId="1" fillId="12" borderId="14" xfId="0" applyFont="1" applyFill="1" applyBorder="1" applyAlignment="1" applyProtection="1">
      <alignment horizontal="center" vertical="center" wrapText="1"/>
    </xf>
    <xf numFmtId="0" fontId="8" fillId="12" borderId="35" xfId="0" applyFont="1" applyFill="1" applyBorder="1" applyAlignment="1">
      <alignment horizontal="center" vertical="distributed" wrapText="1"/>
    </xf>
    <xf numFmtId="0" fontId="0" fillId="12" borderId="6" xfId="0" applyFont="1" applyFill="1" applyBorder="1" applyAlignment="1">
      <alignment horizontal="center" vertical="center"/>
    </xf>
    <xf numFmtId="0" fontId="8" fillId="12" borderId="20" xfId="0" applyFont="1" applyFill="1" applyBorder="1" applyAlignment="1">
      <alignment horizontal="center"/>
    </xf>
    <xf numFmtId="164" fontId="19" fillId="5" borderId="34" xfId="0" applyNumberFormat="1" applyFont="1" applyFill="1" applyBorder="1" applyAlignment="1">
      <alignment horizontal="center"/>
    </xf>
    <xf numFmtId="0" fontId="1" fillId="12" borderId="6" xfId="0" applyFont="1" applyFill="1" applyBorder="1" applyAlignment="1" applyProtection="1">
      <alignment horizontal="center" vertical="center" wrapText="1"/>
    </xf>
    <xf numFmtId="0" fontId="18" fillId="12" borderId="6" xfId="0" applyFont="1" applyFill="1" applyBorder="1" applyAlignment="1">
      <alignment horizontal="center" vertical="center"/>
    </xf>
    <xf numFmtId="2" fontId="12" fillId="5" borderId="34" xfId="0" applyNumberFormat="1" applyFont="1" applyFill="1" applyBorder="1" applyAlignment="1">
      <alignment horizontal="center"/>
    </xf>
    <xf numFmtId="0" fontId="24" fillId="12" borderId="27" xfId="0" applyFont="1" applyFill="1" applyBorder="1" applyAlignment="1">
      <alignment horizontal="center" vertical="center"/>
    </xf>
    <xf numFmtId="1" fontId="12" fillId="5" borderId="43" xfId="0" applyNumberFormat="1" applyFont="1" applyFill="1" applyBorder="1" applyAlignment="1">
      <alignment horizontal="center" vertical="center"/>
    </xf>
    <xf numFmtId="164" fontId="13" fillId="5" borderId="43" xfId="0" applyNumberFormat="1" applyFont="1" applyFill="1" applyBorder="1" applyAlignment="1">
      <alignment horizontal="center" vertical="center"/>
    </xf>
    <xf numFmtId="0" fontId="8" fillId="12" borderId="43" xfId="0" applyFont="1" applyFill="1" applyBorder="1" applyAlignment="1">
      <alignment horizontal="center"/>
    </xf>
    <xf numFmtId="10" fontId="32" fillId="6" borderId="11" xfId="0" applyNumberFormat="1" applyFont="1" applyFill="1" applyBorder="1" applyAlignment="1">
      <alignment horizontal="left" vertical="top"/>
    </xf>
    <xf numFmtId="0" fontId="7" fillId="5" borderId="0" xfId="0" applyFont="1" applyFill="1"/>
    <xf numFmtId="0" fontId="7" fillId="0" borderId="0" xfId="0" applyFont="1"/>
    <xf numFmtId="0" fontId="45" fillId="5" borderId="0" xfId="1" applyFont="1" applyFill="1" applyBorder="1" applyAlignment="1" applyProtection="1"/>
    <xf numFmtId="0" fontId="17" fillId="5" borderId="9" xfId="0" applyFont="1" applyFill="1" applyBorder="1"/>
    <xf numFmtId="0" fontId="47" fillId="5" borderId="9" xfId="0" applyFont="1" applyFill="1" applyBorder="1"/>
    <xf numFmtId="0" fontId="47" fillId="5" borderId="10" xfId="0" applyFont="1" applyFill="1" applyBorder="1"/>
    <xf numFmtId="0" fontId="17" fillId="8" borderId="39" xfId="0" applyFont="1" applyFill="1" applyBorder="1"/>
    <xf numFmtId="1" fontId="46" fillId="17" borderId="21" xfId="0" applyNumberFormat="1" applyFont="1" applyFill="1" applyBorder="1" applyAlignment="1">
      <alignment horizontal="center"/>
    </xf>
    <xf numFmtId="0" fontId="48" fillId="0" borderId="7" xfId="1" applyFont="1" applyFill="1" applyBorder="1" applyAlignment="1" applyProtection="1">
      <alignment horizontal="center"/>
    </xf>
    <xf numFmtId="0" fontId="17" fillId="5" borderId="10" xfId="0" applyFont="1" applyFill="1" applyBorder="1"/>
    <xf numFmtId="0" fontId="17" fillId="5" borderId="13" xfId="0" applyFont="1" applyFill="1" applyBorder="1"/>
    <xf numFmtId="1" fontId="46" fillId="12" borderId="55" xfId="0" applyNumberFormat="1" applyFont="1" applyFill="1" applyBorder="1" applyAlignment="1">
      <alignment horizontal="center"/>
    </xf>
    <xf numFmtId="0" fontId="46" fillId="12" borderId="91" xfId="0" applyFont="1" applyFill="1" applyBorder="1" applyAlignment="1">
      <alignment horizontal="center"/>
    </xf>
    <xf numFmtId="0" fontId="17" fillId="12" borderId="0" xfId="0" applyFont="1" applyFill="1"/>
    <xf numFmtId="0" fontId="40" fillId="8" borderId="19" xfId="1" applyFont="1" applyFill="1" applyBorder="1" applyAlignment="1" applyProtection="1"/>
    <xf numFmtId="0" fontId="0" fillId="5" borderId="14" xfId="0" applyFill="1" applyBorder="1" applyAlignment="1"/>
    <xf numFmtId="0" fontId="0" fillId="5" borderId="15" xfId="0" applyFill="1" applyBorder="1" applyAlignment="1"/>
    <xf numFmtId="0" fontId="0" fillId="5" borderId="0" xfId="0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0" fillId="5" borderId="5" xfId="0" applyFill="1" applyBorder="1" applyAlignment="1"/>
    <xf numFmtId="0" fontId="17" fillId="5" borderId="9" xfId="0" applyFont="1" applyFill="1" applyBorder="1" applyAlignment="1"/>
    <xf numFmtId="0" fontId="17" fillId="5" borderId="10" xfId="0" applyFont="1" applyFill="1" applyBorder="1" applyAlignment="1"/>
    <xf numFmtId="0" fontId="17" fillId="5" borderId="13" xfId="0" applyFont="1" applyFill="1" applyBorder="1" applyAlignment="1"/>
    <xf numFmtId="164" fontId="49" fillId="5" borderId="0" xfId="0" applyNumberFormat="1" applyFont="1" applyFill="1" applyBorder="1" applyAlignment="1">
      <alignment horizontal="center" vertical="center"/>
    </xf>
    <xf numFmtId="0" fontId="40" fillId="8" borderId="21" xfId="1" applyFont="1" applyFill="1" applyBorder="1" applyAlignment="1" applyProtection="1"/>
    <xf numFmtId="0" fontId="50" fillId="12" borderId="20" xfId="0" applyFont="1" applyFill="1" applyBorder="1" applyAlignment="1">
      <alignment horizontal="center"/>
    </xf>
    <xf numFmtId="0" fontId="44" fillId="5" borderId="10" xfId="0" applyFont="1" applyFill="1" applyBorder="1" applyAlignment="1"/>
    <xf numFmtId="164" fontId="49" fillId="5" borderId="0" xfId="0" applyNumberFormat="1" applyFont="1" applyFill="1" applyBorder="1" applyAlignment="1"/>
    <xf numFmtId="0" fontId="40" fillId="5" borderId="0" xfId="1" applyFont="1" applyFill="1" applyBorder="1" applyAlignment="1" applyProtection="1"/>
    <xf numFmtId="0" fontId="17" fillId="5" borderId="60" xfId="0" applyFont="1" applyFill="1" applyBorder="1"/>
    <xf numFmtId="0" fontId="17" fillId="5" borderId="59" xfId="0" applyFont="1" applyFill="1" applyBorder="1"/>
    <xf numFmtId="0" fontId="8" fillId="5" borderId="0" xfId="0" applyFont="1" applyFill="1" applyBorder="1" applyAlignment="1">
      <alignment horizontal="center"/>
    </xf>
    <xf numFmtId="0" fontId="47" fillId="5" borderId="9" xfId="0" applyFont="1" applyFill="1" applyBorder="1" applyAlignment="1">
      <alignment horizontal="left"/>
    </xf>
    <xf numFmtId="0" fontId="47" fillId="5" borderId="10" xfId="0" applyFont="1" applyFill="1" applyBorder="1" applyAlignment="1"/>
    <xf numFmtId="0" fontId="47" fillId="0" borderId="9" xfId="0" applyFont="1" applyBorder="1" applyAlignment="1">
      <alignment horizontal="left"/>
    </xf>
    <xf numFmtId="0" fontId="47" fillId="5" borderId="10" xfId="0" applyFont="1" applyFill="1" applyBorder="1" applyAlignment="1">
      <alignment horizontal="left"/>
    </xf>
    <xf numFmtId="0" fontId="47" fillId="0" borderId="10" xfId="0" applyFont="1" applyBorder="1" applyAlignment="1">
      <alignment horizontal="left"/>
    </xf>
    <xf numFmtId="1" fontId="0" fillId="17" borderId="34" xfId="0" applyNumberFormat="1" applyFont="1" applyFill="1" applyBorder="1" applyAlignment="1">
      <alignment horizontal="center" vertical="center"/>
    </xf>
    <xf numFmtId="1" fontId="0" fillId="17" borderId="6" xfId="0" applyNumberFormat="1" applyFont="1" applyFill="1" applyBorder="1" applyAlignment="1">
      <alignment horizontal="center"/>
    </xf>
    <xf numFmtId="1" fontId="0" fillId="17" borderId="34" xfId="0" applyNumberFormat="1" applyFont="1" applyFill="1" applyBorder="1" applyAlignment="1">
      <alignment horizontal="center"/>
    </xf>
    <xf numFmtId="1" fontId="0" fillId="5" borderId="45" xfId="0" applyNumberFormat="1" applyFont="1" applyFill="1" applyBorder="1" applyAlignment="1">
      <alignment horizontal="center"/>
    </xf>
    <xf numFmtId="1" fontId="0" fillId="5" borderId="44" xfId="0" applyNumberFormat="1" applyFont="1" applyFill="1" applyBorder="1" applyAlignment="1">
      <alignment horizontal="center"/>
    </xf>
    <xf numFmtId="1" fontId="0" fillId="12" borderId="55" xfId="0" applyNumberFormat="1" applyFill="1" applyBorder="1" applyAlignment="1">
      <alignment horizontal="center"/>
    </xf>
    <xf numFmtId="1" fontId="0" fillId="12" borderId="92" xfId="0" applyNumberFormat="1" applyFill="1" applyBorder="1" applyAlignment="1">
      <alignment horizontal="center"/>
    </xf>
    <xf numFmtId="0" fontId="21" fillId="13" borderId="7" xfId="0" applyFont="1" applyFill="1" applyBorder="1" applyAlignment="1">
      <alignment horizontal="center" vertical="center"/>
    </xf>
    <xf numFmtId="0" fontId="21" fillId="13" borderId="7" xfId="0" applyFont="1" applyFill="1" applyBorder="1" applyAlignment="1">
      <alignment horizontal="center"/>
    </xf>
    <xf numFmtId="0" fontId="0" fillId="5" borderId="0" xfId="0" applyFill="1" applyProtection="1"/>
    <xf numFmtId="0" fontId="17" fillId="0" borderId="9" xfId="0" applyFont="1" applyBorder="1"/>
    <xf numFmtId="0" fontId="12" fillId="5" borderId="0" xfId="0" applyFont="1" applyFill="1" applyBorder="1" applyAlignment="1"/>
    <xf numFmtId="164" fontId="13" fillId="5" borderId="11" xfId="0" applyNumberFormat="1" applyFont="1" applyFill="1" applyBorder="1" applyAlignment="1">
      <alignment horizontal="center" vertical="center"/>
    </xf>
    <xf numFmtId="1" fontId="12" fillId="5" borderId="5" xfId="0" applyNumberFormat="1" applyFont="1" applyFill="1" applyBorder="1" applyAlignment="1">
      <alignment horizontal="center" vertical="center"/>
    </xf>
    <xf numFmtId="164" fontId="13" fillId="5" borderId="5" xfId="0" applyNumberFormat="1" applyFont="1" applyFill="1" applyBorder="1" applyAlignment="1">
      <alignment horizontal="center" vertical="center"/>
    </xf>
    <xf numFmtId="1" fontId="49" fillId="5" borderId="11" xfId="0" applyNumberFormat="1" applyFont="1" applyFill="1" applyBorder="1" applyAlignment="1">
      <alignment horizontal="center" vertical="center"/>
    </xf>
    <xf numFmtId="10" fontId="0" fillId="5" borderId="0" xfId="0" applyNumberFormat="1" applyFill="1" applyBorder="1"/>
    <xf numFmtId="10" fontId="0" fillId="5" borderId="11" xfId="0" applyNumberFormat="1" applyFill="1" applyBorder="1"/>
    <xf numFmtId="0" fontId="42" fillId="5" borderId="0" xfId="0" applyFont="1" applyFill="1"/>
    <xf numFmtId="0" fontId="16" fillId="5" borderId="0" xfId="0" applyFont="1" applyFill="1" applyAlignment="1">
      <alignment horizontal="left"/>
    </xf>
    <xf numFmtId="1" fontId="0" fillId="17" borderId="46" xfId="0" applyNumberFormat="1" applyFont="1" applyFill="1" applyBorder="1" applyAlignment="1">
      <alignment horizontal="center" vertical="center"/>
    </xf>
    <xf numFmtId="0" fontId="1" fillId="13" borderId="11" xfId="0" applyFont="1" applyFill="1" applyBorder="1" applyAlignment="1" applyProtection="1">
      <alignment horizontal="center" vertical="center" wrapText="1"/>
    </xf>
    <xf numFmtId="0" fontId="1" fillId="12" borderId="11" xfId="0" applyFont="1" applyFill="1" applyBorder="1" applyAlignment="1">
      <alignment horizontal="center"/>
    </xf>
    <xf numFmtId="1" fontId="0" fillId="13" borderId="11" xfId="0" applyNumberFormat="1" applyFont="1" applyFill="1" applyBorder="1" applyAlignment="1">
      <alignment horizontal="center"/>
    </xf>
    <xf numFmtId="0" fontId="1" fillId="8" borderId="11" xfId="0" applyFont="1" applyFill="1" applyBorder="1" applyAlignment="1"/>
    <xf numFmtId="0" fontId="17" fillId="8" borderId="11" xfId="0" applyFont="1" applyFill="1" applyBorder="1"/>
    <xf numFmtId="2" fontId="0" fillId="8" borderId="11" xfId="0" applyNumberFormat="1" applyFill="1" applyBorder="1"/>
    <xf numFmtId="0" fontId="0" fillId="8" borderId="11" xfId="0" applyFont="1" applyFill="1" applyBorder="1" applyAlignment="1"/>
    <xf numFmtId="0" fontId="0" fillId="8" borderId="11" xfId="0" applyFont="1" applyFill="1" applyBorder="1"/>
    <xf numFmtId="1" fontId="0" fillId="17" borderId="11" xfId="0" applyNumberFormat="1" applyFill="1" applyBorder="1" applyAlignment="1">
      <alignment horizontal="left"/>
    </xf>
    <xf numFmtId="0" fontId="1" fillId="13" borderId="55" xfId="0" applyFont="1" applyFill="1" applyBorder="1" applyAlignment="1" applyProtection="1">
      <alignment horizontal="center" vertical="center" wrapText="1"/>
    </xf>
    <xf numFmtId="0" fontId="14" fillId="13" borderId="91" xfId="0" applyFont="1" applyFill="1" applyBorder="1" applyAlignment="1">
      <alignment horizontal="center"/>
    </xf>
    <xf numFmtId="0" fontId="1" fillId="13" borderId="16" xfId="0" applyFont="1" applyFill="1" applyBorder="1" applyAlignment="1" applyProtection="1">
      <alignment horizontal="center" vertical="center" wrapText="1"/>
    </xf>
    <xf numFmtId="0" fontId="0" fillId="9" borderId="12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1" fontId="12" fillId="5" borderId="34" xfId="0" applyNumberFormat="1" applyFont="1" applyFill="1" applyBorder="1" applyAlignment="1">
      <alignment horizontal="center"/>
    </xf>
    <xf numFmtId="164" fontId="13" fillId="5" borderId="34" xfId="0" applyNumberFormat="1" applyFont="1" applyFill="1" applyBorder="1" applyAlignment="1">
      <alignment horizontal="center"/>
    </xf>
    <xf numFmtId="1" fontId="12" fillId="5" borderId="36" xfId="0" applyNumberFormat="1" applyFont="1" applyFill="1" applyBorder="1" applyAlignment="1">
      <alignment horizontal="center"/>
    </xf>
    <xf numFmtId="164" fontId="13" fillId="5" borderId="36" xfId="0" applyNumberFormat="1" applyFont="1" applyFill="1" applyBorder="1" applyAlignment="1">
      <alignment horizontal="center"/>
    </xf>
    <xf numFmtId="1" fontId="12" fillId="12" borderId="36" xfId="0" applyNumberFormat="1" applyFont="1" applyFill="1" applyBorder="1" applyAlignment="1">
      <alignment horizontal="center"/>
    </xf>
    <xf numFmtId="164" fontId="13" fillId="12" borderId="36" xfId="0" applyNumberFormat="1" applyFont="1" applyFill="1" applyBorder="1" applyAlignment="1">
      <alignment horizontal="center"/>
    </xf>
    <xf numFmtId="1" fontId="33" fillId="12" borderId="5" xfId="0" applyNumberFormat="1" applyFont="1" applyFill="1" applyBorder="1" applyAlignment="1">
      <alignment horizontal="center"/>
    </xf>
    <xf numFmtId="164" fontId="19" fillId="12" borderId="5" xfId="0" applyNumberFormat="1" applyFont="1" applyFill="1" applyBorder="1" applyAlignment="1">
      <alignment horizontal="center"/>
    </xf>
    <xf numFmtId="1" fontId="33" fillId="12" borderId="36" xfId="0" applyNumberFormat="1" applyFont="1" applyFill="1" applyBorder="1" applyAlignment="1">
      <alignment horizontal="center"/>
    </xf>
    <xf numFmtId="164" fontId="19" fillId="12" borderId="36" xfId="0" applyNumberFormat="1" applyFont="1" applyFill="1" applyBorder="1" applyAlignment="1">
      <alignment horizontal="center"/>
    </xf>
    <xf numFmtId="1" fontId="12" fillId="5" borderId="36" xfId="0" applyNumberFormat="1" applyFont="1" applyFill="1" applyBorder="1" applyAlignment="1">
      <alignment horizontal="center" vertical="center"/>
    </xf>
    <xf numFmtId="164" fontId="13" fillId="5" borderId="36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51" fillId="18" borderId="11" xfId="0" applyFont="1" applyFill="1" applyBorder="1"/>
    <xf numFmtId="0" fontId="51" fillId="19" borderId="11" xfId="0" applyFont="1" applyFill="1" applyBorder="1"/>
    <xf numFmtId="0" fontId="9" fillId="5" borderId="0" xfId="1" applyFill="1" applyAlignment="1" applyProtection="1">
      <alignment horizontal="left"/>
    </xf>
    <xf numFmtId="0" fontId="22" fillId="5" borderId="0" xfId="0" applyFont="1" applyFill="1" applyProtection="1"/>
    <xf numFmtId="1" fontId="22" fillId="5" borderId="0" xfId="0" applyNumberFormat="1" applyFont="1" applyFill="1" applyProtection="1"/>
    <xf numFmtId="0" fontId="22" fillId="5" borderId="0" xfId="0" applyFont="1" applyFill="1" applyBorder="1" applyProtection="1"/>
    <xf numFmtId="0" fontId="22" fillId="5" borderId="0" xfId="0" applyFont="1" applyFill="1" applyBorder="1"/>
    <xf numFmtId="0" fontId="22" fillId="0" borderId="0" xfId="0" applyFont="1"/>
    <xf numFmtId="0" fontId="30" fillId="5" borderId="0" xfId="0" applyFont="1" applyFill="1"/>
    <xf numFmtId="2" fontId="22" fillId="5" borderId="0" xfId="0" applyNumberFormat="1" applyFont="1" applyFill="1"/>
    <xf numFmtId="0" fontId="10" fillId="5" borderId="0" xfId="1" applyFont="1" applyFill="1" applyBorder="1" applyAlignment="1" applyProtection="1"/>
    <xf numFmtId="0" fontId="0" fillId="9" borderId="14" xfId="0" applyFill="1" applyBorder="1" applyAlignment="1">
      <alignment horizontal="left"/>
    </xf>
    <xf numFmtId="0" fontId="0" fillId="9" borderId="12" xfId="0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1" xfId="0" applyFill="1" applyBorder="1" applyAlignment="1">
      <alignment horizontal="left"/>
    </xf>
    <xf numFmtId="0" fontId="0" fillId="9" borderId="0" xfId="0" applyFill="1" applyBorder="1" applyAlignment="1">
      <alignment horizontal="left"/>
    </xf>
    <xf numFmtId="0" fontId="0" fillId="9" borderId="2" xfId="0" applyFill="1" applyBorder="1" applyAlignment="1">
      <alignment horizontal="left"/>
    </xf>
    <xf numFmtId="0" fontId="0" fillId="9" borderId="3" xfId="0" applyFill="1" applyBorder="1" applyAlignment="1">
      <alignment horizontal="left"/>
    </xf>
    <xf numFmtId="0" fontId="0" fillId="9" borderId="4" xfId="0" applyFill="1" applyBorder="1" applyAlignment="1">
      <alignment horizontal="left"/>
    </xf>
    <xf numFmtId="0" fontId="0" fillId="9" borderId="5" xfId="0" applyFill="1" applyBorder="1" applyAlignment="1">
      <alignment horizontal="left"/>
    </xf>
    <xf numFmtId="0" fontId="53" fillId="9" borderId="0" xfId="0" applyFont="1" applyFill="1" applyAlignment="1">
      <alignment horizontal="left"/>
    </xf>
    <xf numFmtId="0" fontId="0" fillId="10" borderId="14" xfId="0" applyFill="1" applyBorder="1"/>
    <xf numFmtId="0" fontId="0" fillId="10" borderId="60" xfId="0" applyFill="1" applyBorder="1"/>
    <xf numFmtId="0" fontId="0" fillId="10" borderId="59" xfId="0" applyFill="1" applyBorder="1"/>
    <xf numFmtId="0" fontId="0" fillId="10" borderId="9" xfId="0" applyFill="1" applyBorder="1" applyAlignment="1">
      <alignment horizontal="left"/>
    </xf>
    <xf numFmtId="0" fontId="0" fillId="10" borderId="10" xfId="0" applyFill="1" applyBorder="1" applyAlignment="1"/>
    <xf numFmtId="0" fontId="0" fillId="10" borderId="10" xfId="0" applyFill="1" applyBorder="1" applyAlignment="1">
      <alignment horizontal="left"/>
    </xf>
    <xf numFmtId="0" fontId="5" fillId="5" borderId="60" xfId="0" applyFont="1" applyFill="1" applyBorder="1" applyAlignment="1">
      <alignment horizontal="left"/>
    </xf>
    <xf numFmtId="0" fontId="25" fillId="5" borderId="0" xfId="0" applyFont="1" applyFill="1" applyBorder="1" applyAlignment="1"/>
    <xf numFmtId="1" fontId="0" fillId="12" borderId="7" xfId="0" applyNumberFormat="1" applyFont="1" applyFill="1" applyBorder="1" applyAlignment="1">
      <alignment horizontal="left"/>
    </xf>
    <xf numFmtId="0" fontId="0" fillId="20" borderId="14" xfId="0" applyFill="1" applyBorder="1" applyAlignment="1"/>
    <xf numFmtId="0" fontId="0" fillId="20" borderId="12" xfId="0" applyFill="1" applyBorder="1"/>
    <xf numFmtId="0" fontId="0" fillId="20" borderId="15" xfId="0" applyFill="1" applyBorder="1"/>
    <xf numFmtId="0" fontId="0" fillId="20" borderId="1" xfId="0" applyFill="1" applyBorder="1"/>
    <xf numFmtId="0" fontId="0" fillId="20" borderId="0" xfId="0" applyFill="1" applyBorder="1"/>
    <xf numFmtId="0" fontId="0" fillId="20" borderId="2" xfId="0" applyFill="1" applyBorder="1"/>
    <xf numFmtId="0" fontId="0" fillId="20" borderId="85" xfId="0" applyFill="1" applyBorder="1"/>
    <xf numFmtId="0" fontId="0" fillId="20" borderId="48" xfId="0" applyFill="1" applyBorder="1"/>
    <xf numFmtId="0" fontId="0" fillId="20" borderId="5" xfId="0" applyFill="1" applyBorder="1"/>
    <xf numFmtId="0" fontId="0" fillId="20" borderId="95" xfId="0" applyFill="1" applyBorder="1"/>
    <xf numFmtId="0" fontId="0" fillId="20" borderId="53" xfId="0" applyFont="1" applyFill="1" applyBorder="1"/>
    <xf numFmtId="0" fontId="0" fillId="20" borderId="2" xfId="0" applyFont="1" applyFill="1" applyBorder="1"/>
    <xf numFmtId="0" fontId="0" fillId="20" borderId="1" xfId="0" applyFont="1" applyFill="1" applyBorder="1"/>
    <xf numFmtId="0" fontId="0" fillId="20" borderId="0" xfId="0" applyFont="1" applyFill="1" applyBorder="1"/>
    <xf numFmtId="0" fontId="0" fillId="20" borderId="3" xfId="0" applyFont="1" applyFill="1" applyBorder="1"/>
    <xf numFmtId="0" fontId="0" fillId="20" borderId="4" xfId="0" applyFont="1" applyFill="1" applyBorder="1"/>
    <xf numFmtId="0" fontId="0" fillId="5" borderId="7" xfId="0" applyFill="1" applyBorder="1"/>
    <xf numFmtId="0" fontId="11" fillId="5" borderId="6" xfId="0" applyFont="1" applyFill="1" applyBorder="1" applyAlignment="1">
      <alignment horizontal="center"/>
    </xf>
    <xf numFmtId="0" fontId="22" fillId="5" borderId="0" xfId="0" applyFont="1" applyFill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0" xfId="0" applyNumberFormat="1" applyFont="1" applyFill="1"/>
    <xf numFmtId="0" fontId="8" fillId="5" borderId="6" xfId="0" applyFont="1" applyFill="1" applyBorder="1" applyAlignment="1">
      <alignment horizontal="left" vertical="distributed" wrapText="1"/>
    </xf>
    <xf numFmtId="0" fontId="8" fillId="5" borderId="8" xfId="0" applyFont="1" applyFill="1" applyBorder="1" applyAlignment="1">
      <alignment horizontal="left" vertical="distributed" wrapText="1"/>
    </xf>
    <xf numFmtId="0" fontId="8" fillId="0" borderId="6" xfId="0" applyFont="1" applyBorder="1" applyAlignment="1">
      <alignment horizontal="left" vertical="distributed" wrapText="1"/>
    </xf>
    <xf numFmtId="0" fontId="8" fillId="0" borderId="8" xfId="0" applyFont="1" applyBorder="1" applyAlignment="1">
      <alignment horizontal="left" vertical="distributed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center" vertical="top" wrapText="1"/>
    </xf>
    <xf numFmtId="0" fontId="25" fillId="13" borderId="6" xfId="0" applyFont="1" applyFill="1" applyBorder="1" applyAlignment="1">
      <alignment horizontal="center" vertical="center"/>
    </xf>
    <xf numFmtId="0" fontId="25" fillId="13" borderId="8" xfId="0" applyFont="1" applyFill="1" applyBorder="1" applyAlignment="1">
      <alignment horizontal="center" vertical="center"/>
    </xf>
    <xf numFmtId="0" fontId="21" fillId="13" borderId="6" xfId="0" applyFont="1" applyFill="1" applyBorder="1" applyAlignment="1">
      <alignment horizontal="center" vertical="center"/>
    </xf>
    <xf numFmtId="0" fontId="21" fillId="13" borderId="8" xfId="0" applyFont="1" applyFill="1" applyBorder="1" applyAlignment="1">
      <alignment horizontal="center" vertical="center"/>
    </xf>
    <xf numFmtId="0" fontId="42" fillId="5" borderId="9" xfId="0" applyFont="1" applyFill="1" applyBorder="1" applyAlignment="1">
      <alignment horizontal="left" vertical="distributed" wrapText="1"/>
    </xf>
    <xf numFmtId="0" fontId="42" fillId="5" borderId="10" xfId="0" applyFont="1" applyFill="1" applyBorder="1" applyAlignment="1">
      <alignment horizontal="left" vertical="distributed" wrapText="1"/>
    </xf>
    <xf numFmtId="0" fontId="42" fillId="5" borderId="13" xfId="0" applyFont="1" applyFill="1" applyBorder="1" applyAlignment="1">
      <alignment horizontal="left" vertical="distributed" wrapText="1"/>
    </xf>
    <xf numFmtId="0" fontId="42" fillId="5" borderId="9" xfId="0" applyFont="1" applyFill="1" applyBorder="1" applyAlignment="1">
      <alignment horizontal="right"/>
    </xf>
    <xf numFmtId="0" fontId="42" fillId="5" borderId="10" xfId="0" applyFont="1" applyFill="1" applyBorder="1" applyAlignment="1">
      <alignment horizontal="right"/>
    </xf>
    <xf numFmtId="0" fontId="42" fillId="5" borderId="13" xfId="0" applyFont="1" applyFill="1" applyBorder="1" applyAlignment="1">
      <alignment horizontal="right"/>
    </xf>
    <xf numFmtId="0" fontId="21" fillId="13" borderId="9" xfId="0" applyFont="1" applyFill="1" applyBorder="1" applyAlignment="1">
      <alignment horizontal="center"/>
    </xf>
    <xf numFmtId="0" fontId="21" fillId="13" borderId="10" xfId="0" applyFont="1" applyFill="1" applyBorder="1" applyAlignment="1">
      <alignment horizontal="center"/>
    </xf>
    <xf numFmtId="0" fontId="21" fillId="13" borderId="13" xfId="0" applyFont="1" applyFill="1" applyBorder="1" applyAlignment="1">
      <alignment horizontal="center"/>
    </xf>
    <xf numFmtId="0" fontId="21" fillId="13" borderId="14" xfId="0" applyFont="1" applyFill="1" applyBorder="1" applyAlignment="1">
      <alignment horizontal="center" vertical="center"/>
    </xf>
    <xf numFmtId="0" fontId="21" fillId="13" borderId="12" xfId="0" applyFont="1" applyFill="1" applyBorder="1" applyAlignment="1">
      <alignment horizontal="center" vertical="center"/>
    </xf>
    <xf numFmtId="0" fontId="21" fillId="13" borderId="15" xfId="0" applyFont="1" applyFill="1" applyBorder="1" applyAlignment="1">
      <alignment horizontal="center" vertical="center"/>
    </xf>
    <xf numFmtId="0" fontId="21" fillId="13" borderId="3" xfId="0" applyFont="1" applyFill="1" applyBorder="1" applyAlignment="1">
      <alignment horizontal="center" vertical="center"/>
    </xf>
    <xf numFmtId="0" fontId="21" fillId="13" borderId="4" xfId="0" applyFont="1" applyFill="1" applyBorder="1" applyAlignment="1">
      <alignment horizontal="center" vertical="center"/>
    </xf>
    <xf numFmtId="0" fontId="21" fillId="13" borderId="5" xfId="0" applyFont="1" applyFill="1" applyBorder="1" applyAlignment="1">
      <alignment horizontal="center" vertical="center"/>
    </xf>
    <xf numFmtId="0" fontId="42" fillId="5" borderId="14" xfId="0" applyFont="1" applyFill="1" applyBorder="1" applyAlignment="1">
      <alignment horizontal="left" vertical="distributed" wrapText="1"/>
    </xf>
    <xf numFmtId="0" fontId="42" fillId="5" borderId="12" xfId="0" applyFont="1" applyFill="1" applyBorder="1" applyAlignment="1">
      <alignment horizontal="left" vertical="distributed" wrapText="1"/>
    </xf>
    <xf numFmtId="0" fontId="42" fillId="5" borderId="15" xfId="0" applyFont="1" applyFill="1" applyBorder="1" applyAlignment="1">
      <alignment horizontal="left" vertical="distributed" wrapText="1"/>
    </xf>
    <xf numFmtId="0" fontId="42" fillId="5" borderId="1" xfId="0" applyFont="1" applyFill="1" applyBorder="1" applyAlignment="1">
      <alignment horizontal="left" vertical="distributed" wrapText="1"/>
    </xf>
    <xf numFmtId="0" fontId="42" fillId="5" borderId="0" xfId="0" applyFont="1" applyFill="1" applyBorder="1" applyAlignment="1">
      <alignment horizontal="left" vertical="distributed" wrapText="1"/>
    </xf>
    <xf numFmtId="0" fontId="42" fillId="5" borderId="2" xfId="0" applyFont="1" applyFill="1" applyBorder="1" applyAlignment="1">
      <alignment horizontal="left" vertical="distributed" wrapText="1"/>
    </xf>
    <xf numFmtId="0" fontId="42" fillId="5" borderId="3" xfId="0" applyFont="1" applyFill="1" applyBorder="1" applyAlignment="1">
      <alignment horizontal="left" vertical="distributed" wrapText="1"/>
    </xf>
    <xf numFmtId="0" fontId="42" fillId="5" borderId="4" xfId="0" applyFont="1" applyFill="1" applyBorder="1" applyAlignment="1">
      <alignment horizontal="left" vertical="distributed" wrapText="1"/>
    </xf>
    <xf numFmtId="0" fontId="42" fillId="5" borderId="5" xfId="0" applyFont="1" applyFill="1" applyBorder="1" applyAlignment="1">
      <alignment horizontal="left" vertical="distributed" wrapText="1"/>
    </xf>
    <xf numFmtId="0" fontId="42" fillId="5" borderId="14" xfId="0" applyFont="1" applyFill="1" applyBorder="1" applyAlignment="1">
      <alignment horizontal="center" vertical="distributed"/>
    </xf>
    <xf numFmtId="0" fontId="42" fillId="5" borderId="12" xfId="0" applyFont="1" applyFill="1" applyBorder="1" applyAlignment="1">
      <alignment horizontal="center" vertical="distributed"/>
    </xf>
    <xf numFmtId="0" fontId="42" fillId="5" borderId="15" xfId="0" applyFont="1" applyFill="1" applyBorder="1" applyAlignment="1">
      <alignment horizontal="center" vertical="distributed"/>
    </xf>
    <xf numFmtId="0" fontId="42" fillId="5" borderId="1" xfId="0" applyFont="1" applyFill="1" applyBorder="1" applyAlignment="1">
      <alignment horizontal="center" vertical="distributed"/>
    </xf>
    <xf numFmtId="0" fontId="42" fillId="5" borderId="0" xfId="0" applyFont="1" applyFill="1" applyBorder="1" applyAlignment="1">
      <alignment horizontal="center" vertical="distributed"/>
    </xf>
    <xf numFmtId="0" fontId="42" fillId="5" borderId="2" xfId="0" applyFont="1" applyFill="1" applyBorder="1" applyAlignment="1">
      <alignment horizontal="center" vertical="distributed"/>
    </xf>
    <xf numFmtId="0" fontId="42" fillId="5" borderId="3" xfId="0" applyFont="1" applyFill="1" applyBorder="1" applyAlignment="1">
      <alignment horizontal="center" vertical="distributed"/>
    </xf>
    <xf numFmtId="0" fontId="42" fillId="5" borderId="4" xfId="0" applyFont="1" applyFill="1" applyBorder="1" applyAlignment="1">
      <alignment horizontal="center" vertical="distributed"/>
    </xf>
    <xf numFmtId="0" fontId="42" fillId="5" borderId="5" xfId="0" applyFont="1" applyFill="1" applyBorder="1" applyAlignment="1">
      <alignment horizontal="center" vertical="distributed"/>
    </xf>
    <xf numFmtId="0" fontId="42" fillId="0" borderId="14" xfId="0" applyFont="1" applyFill="1" applyBorder="1" applyAlignment="1">
      <alignment horizontal="left" vertical="distributed" wrapText="1"/>
    </xf>
    <xf numFmtId="0" fontId="42" fillId="0" borderId="12" xfId="0" applyFont="1" applyFill="1" applyBorder="1" applyAlignment="1">
      <alignment horizontal="left" vertical="distributed" wrapText="1"/>
    </xf>
    <xf numFmtId="0" fontId="42" fillId="0" borderId="15" xfId="0" applyFont="1" applyFill="1" applyBorder="1" applyAlignment="1">
      <alignment horizontal="left" vertical="distributed" wrapText="1"/>
    </xf>
    <xf numFmtId="0" fontId="42" fillId="0" borderId="1" xfId="0" applyFont="1" applyFill="1" applyBorder="1" applyAlignment="1">
      <alignment horizontal="left" vertical="distributed" wrapText="1"/>
    </xf>
    <xf numFmtId="0" fontId="42" fillId="0" borderId="0" xfId="0" applyFont="1" applyFill="1" applyBorder="1" applyAlignment="1">
      <alignment horizontal="left" vertical="distributed" wrapText="1"/>
    </xf>
    <xf numFmtId="0" fontId="42" fillId="0" borderId="2" xfId="0" applyFont="1" applyFill="1" applyBorder="1" applyAlignment="1">
      <alignment horizontal="left" vertical="distributed" wrapText="1"/>
    </xf>
    <xf numFmtId="0" fontId="42" fillId="0" borderId="3" xfId="0" applyFont="1" applyFill="1" applyBorder="1" applyAlignment="1">
      <alignment horizontal="left" vertical="distributed" wrapText="1"/>
    </xf>
    <xf numFmtId="0" fontId="42" fillId="0" borderId="4" xfId="0" applyFont="1" applyFill="1" applyBorder="1" applyAlignment="1">
      <alignment horizontal="left" vertical="distributed" wrapText="1"/>
    </xf>
    <xf numFmtId="0" fontId="42" fillId="0" borderId="5" xfId="0" applyFont="1" applyFill="1" applyBorder="1" applyAlignment="1">
      <alignment horizontal="left" vertical="distributed" wrapText="1"/>
    </xf>
    <xf numFmtId="0" fontId="25" fillId="13" borderId="9" xfId="0" applyFont="1" applyFill="1" applyBorder="1" applyAlignment="1">
      <alignment horizontal="center"/>
    </xf>
    <xf numFmtId="0" fontId="25" fillId="13" borderId="10" xfId="0" applyFont="1" applyFill="1" applyBorder="1" applyAlignment="1">
      <alignment horizontal="center"/>
    </xf>
    <xf numFmtId="0" fontId="25" fillId="13" borderId="13" xfId="0" applyFont="1" applyFill="1" applyBorder="1" applyAlignment="1">
      <alignment horizontal="center"/>
    </xf>
    <xf numFmtId="0" fontId="10" fillId="13" borderId="9" xfId="1" applyFont="1" applyFill="1" applyBorder="1" applyAlignment="1" applyProtection="1">
      <alignment horizontal="center"/>
    </xf>
    <xf numFmtId="0" fontId="10" fillId="13" borderId="10" xfId="1" applyFont="1" applyFill="1" applyBorder="1" applyAlignment="1" applyProtection="1">
      <alignment horizontal="center"/>
    </xf>
    <xf numFmtId="0" fontId="0" fillId="5" borderId="9" xfId="0" applyFill="1" applyBorder="1" applyAlignment="1">
      <alignment horizontal="right"/>
    </xf>
    <xf numFmtId="0" fontId="0" fillId="5" borderId="10" xfId="0" applyFill="1" applyBorder="1" applyAlignment="1">
      <alignment horizontal="right"/>
    </xf>
    <xf numFmtId="0" fontId="0" fillId="5" borderId="13" xfId="0" applyFill="1" applyBorder="1" applyAlignment="1">
      <alignment horizontal="right"/>
    </xf>
    <xf numFmtId="0" fontId="39" fillId="13" borderId="9" xfId="0" applyFont="1" applyFill="1" applyBorder="1" applyAlignment="1">
      <alignment horizontal="center"/>
    </xf>
    <xf numFmtId="0" fontId="39" fillId="13" borderId="10" xfId="0" applyFont="1" applyFill="1" applyBorder="1" applyAlignment="1">
      <alignment horizontal="center"/>
    </xf>
    <xf numFmtId="0" fontId="39" fillId="13" borderId="13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14" fillId="12" borderId="10" xfId="0" applyFont="1" applyFill="1" applyBorder="1" applyAlignment="1">
      <alignment horizontal="center"/>
    </xf>
    <xf numFmtId="0" fontId="14" fillId="12" borderId="13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right"/>
    </xf>
    <xf numFmtId="0" fontId="17" fillId="5" borderId="10" xfId="0" applyFont="1" applyFill="1" applyBorder="1" applyAlignment="1">
      <alignment horizontal="right"/>
    </xf>
    <xf numFmtId="0" fontId="0" fillId="5" borderId="9" xfId="0" applyFill="1" applyBorder="1" applyAlignment="1">
      <alignment horizontal="left" wrapText="1"/>
    </xf>
    <xf numFmtId="0" fontId="0" fillId="5" borderId="10" xfId="0" applyFill="1" applyBorder="1" applyAlignment="1">
      <alignment horizontal="left" wrapText="1"/>
    </xf>
    <xf numFmtId="0" fontId="0" fillId="5" borderId="13" xfId="0" applyFill="1" applyBorder="1" applyAlignment="1">
      <alignment horizontal="left" wrapText="1"/>
    </xf>
    <xf numFmtId="0" fontId="25" fillId="3" borderId="9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/>
    </xf>
    <xf numFmtId="0" fontId="25" fillId="3" borderId="13" xfId="0" applyFont="1" applyFill="1" applyBorder="1" applyAlignment="1">
      <alignment horizontal="center"/>
    </xf>
    <xf numFmtId="0" fontId="28" fillId="5" borderId="0" xfId="0" applyFont="1" applyFill="1" applyAlignment="1">
      <alignment horizontal="center"/>
    </xf>
    <xf numFmtId="0" fontId="25" fillId="13" borderId="9" xfId="0" applyFont="1" applyFill="1" applyBorder="1" applyAlignment="1">
      <alignment horizontal="center" wrapText="1"/>
    </xf>
    <xf numFmtId="0" fontId="25" fillId="13" borderId="10" xfId="0" applyFont="1" applyFill="1" applyBorder="1" applyAlignment="1">
      <alignment horizontal="center" wrapText="1"/>
    </xf>
    <xf numFmtId="0" fontId="25" fillId="13" borderId="13" xfId="0" applyFont="1" applyFill="1" applyBorder="1" applyAlignment="1">
      <alignment horizontal="center" wrapText="1"/>
    </xf>
    <xf numFmtId="0" fontId="25" fillId="3" borderId="5" xfId="0" applyFont="1" applyFill="1" applyBorder="1" applyAlignment="1">
      <alignment horizontal="center"/>
    </xf>
    <xf numFmtId="0" fontId="39" fillId="13" borderId="61" xfId="0" applyFont="1" applyFill="1" applyBorder="1" applyAlignment="1">
      <alignment horizontal="center"/>
    </xf>
    <xf numFmtId="0" fontId="14" fillId="12" borderId="60" xfId="0" applyFont="1" applyFill="1" applyBorder="1" applyAlignment="1">
      <alignment horizontal="center"/>
    </xf>
    <xf numFmtId="0" fontId="14" fillId="12" borderId="59" xfId="0" applyFont="1" applyFill="1" applyBorder="1" applyAlignment="1">
      <alignment horizontal="center"/>
    </xf>
    <xf numFmtId="0" fontId="14" fillId="12" borderId="58" xfId="0" applyFont="1" applyFill="1" applyBorder="1" applyAlignment="1">
      <alignment horizontal="center"/>
    </xf>
    <xf numFmtId="0" fontId="25" fillId="3" borderId="3" xfId="0" applyFont="1" applyFill="1" applyBorder="1" applyAlignment="1">
      <alignment horizontal="center" wrapText="1"/>
    </xf>
    <xf numFmtId="0" fontId="25" fillId="3" borderId="4" xfId="0" applyFont="1" applyFill="1" applyBorder="1" applyAlignment="1">
      <alignment horizontal="center" wrapText="1"/>
    </xf>
    <xf numFmtId="0" fontId="25" fillId="3" borderId="14" xfId="0" applyFont="1" applyFill="1" applyBorder="1" applyAlignment="1">
      <alignment horizontal="center"/>
    </xf>
    <xf numFmtId="0" fontId="25" fillId="3" borderId="12" xfId="0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14" fillId="12" borderId="5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5" fillId="3" borderId="62" xfId="0" applyFont="1" applyFill="1" applyBorder="1" applyAlignment="1">
      <alignment horizontal="center" wrapText="1"/>
    </xf>
    <xf numFmtId="0" fontId="10" fillId="3" borderId="14" xfId="1" applyFont="1" applyFill="1" applyBorder="1" applyAlignment="1" applyProtection="1">
      <alignment horizontal="center"/>
    </xf>
    <xf numFmtId="0" fontId="10" fillId="3" borderId="12" xfId="1" applyFont="1" applyFill="1" applyBorder="1" applyAlignment="1" applyProtection="1">
      <alignment horizontal="center"/>
    </xf>
    <xf numFmtId="0" fontId="25" fillId="3" borderId="1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/>
    </xf>
    <xf numFmtId="0" fontId="25" fillId="3" borderId="29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9" borderId="3" xfId="0" applyFill="1" applyBorder="1" applyAlignment="1">
      <alignment horizontal="left" vertical="distributed" wrapText="1"/>
    </xf>
    <xf numFmtId="0" fontId="0" fillId="9" borderId="4" xfId="0" applyFill="1" applyBorder="1" applyAlignment="1">
      <alignment horizontal="left" vertical="distributed" wrapText="1"/>
    </xf>
    <xf numFmtId="0" fontId="0" fillId="9" borderId="5" xfId="0" applyFill="1" applyBorder="1" applyAlignment="1">
      <alignment horizontal="left" vertical="distributed" wrapText="1"/>
    </xf>
    <xf numFmtId="0" fontId="39" fillId="13" borderId="0" xfId="0" applyFont="1" applyFill="1" applyBorder="1" applyAlignment="1">
      <alignment horizontal="center"/>
    </xf>
    <xf numFmtId="0" fontId="25" fillId="13" borderId="71" xfId="0" applyFont="1" applyFill="1" applyBorder="1" applyAlignment="1">
      <alignment horizontal="center" wrapText="1"/>
    </xf>
    <xf numFmtId="0" fontId="25" fillId="13" borderId="70" xfId="0" applyFont="1" applyFill="1" applyBorder="1" applyAlignment="1">
      <alignment horizontal="center" wrapText="1"/>
    </xf>
    <xf numFmtId="0" fontId="25" fillId="13" borderId="69" xfId="0" applyFont="1" applyFill="1" applyBorder="1" applyAlignment="1">
      <alignment horizontal="center" wrapText="1"/>
    </xf>
    <xf numFmtId="0" fontId="0" fillId="11" borderId="9" xfId="0" applyFill="1" applyBorder="1" applyAlignment="1">
      <alignment horizontal="left"/>
    </xf>
    <xf numFmtId="0" fontId="0" fillId="11" borderId="10" xfId="0" applyFill="1" applyBorder="1" applyAlignment="1">
      <alignment horizontal="left"/>
    </xf>
    <xf numFmtId="0" fontId="0" fillId="11" borderId="13" xfId="0" applyFill="1" applyBorder="1" applyAlignment="1">
      <alignment horizontal="left"/>
    </xf>
    <xf numFmtId="0" fontId="0" fillId="11" borderId="3" xfId="0" applyFill="1" applyBorder="1" applyAlignment="1">
      <alignment horizontal="left"/>
    </xf>
    <xf numFmtId="0" fontId="0" fillId="11" borderId="4" xfId="0" applyFill="1" applyBorder="1" applyAlignment="1">
      <alignment horizontal="left"/>
    </xf>
    <xf numFmtId="0" fontId="0" fillId="11" borderId="5" xfId="0" applyFill="1" applyBorder="1" applyAlignment="1">
      <alignment horizontal="left"/>
    </xf>
    <xf numFmtId="0" fontId="0" fillId="5" borderId="94" xfId="0" applyFill="1" applyBorder="1" applyAlignment="1">
      <alignment horizontal="center"/>
    </xf>
    <xf numFmtId="0" fontId="0" fillId="5" borderId="63" xfId="0" applyFill="1" applyBorder="1" applyAlignment="1">
      <alignment horizontal="center"/>
    </xf>
    <xf numFmtId="0" fontId="25" fillId="13" borderId="76" xfId="0" applyFont="1" applyFill="1" applyBorder="1" applyAlignment="1">
      <alignment horizontal="center" wrapText="1"/>
    </xf>
    <xf numFmtId="0" fontId="25" fillId="13" borderId="75" xfId="0" applyFont="1" applyFill="1" applyBorder="1" applyAlignment="1">
      <alignment horizontal="center" wrapText="1"/>
    </xf>
    <xf numFmtId="0" fontId="14" fillId="12" borderId="54" xfId="0" applyFont="1" applyFill="1" applyBorder="1" applyAlignment="1">
      <alignment horizontal="center"/>
    </xf>
    <xf numFmtId="0" fontId="5" fillId="5" borderId="54" xfId="0" applyFont="1" applyFill="1" applyBorder="1" applyAlignment="1">
      <alignment horizontal="left" vertical="distributed" wrapText="1"/>
    </xf>
    <xf numFmtId="0" fontId="5" fillId="5" borderId="53" xfId="0" applyFont="1" applyFill="1" applyBorder="1" applyAlignment="1">
      <alignment horizontal="left" vertical="distributed" wrapText="1"/>
    </xf>
    <xf numFmtId="0" fontId="5" fillId="5" borderId="52" xfId="0" applyFont="1" applyFill="1" applyBorder="1" applyAlignment="1">
      <alignment horizontal="left" vertical="distributed" wrapText="1"/>
    </xf>
    <xf numFmtId="0" fontId="5" fillId="5" borderId="49" xfId="0" applyFont="1" applyFill="1" applyBorder="1" applyAlignment="1">
      <alignment horizontal="left" vertical="distributed" wrapText="1"/>
    </xf>
    <xf numFmtId="0" fontId="5" fillId="5" borderId="48" xfId="0" applyFont="1" applyFill="1" applyBorder="1" applyAlignment="1">
      <alignment horizontal="left" vertical="distributed" wrapText="1"/>
    </xf>
    <xf numFmtId="0" fontId="5" fillId="5" borderId="47" xfId="0" applyFont="1" applyFill="1" applyBorder="1" applyAlignment="1">
      <alignment horizontal="left" vertical="distributed" wrapText="1"/>
    </xf>
    <xf numFmtId="0" fontId="0" fillId="0" borderId="74" xfId="0" applyBorder="1" applyAlignment="1">
      <alignment horizontal="left"/>
    </xf>
    <xf numFmtId="0" fontId="0" fillId="0" borderId="73" xfId="0" applyBorder="1" applyAlignment="1">
      <alignment horizontal="left"/>
    </xf>
    <xf numFmtId="0" fontId="0" fillId="0" borderId="72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58" xfId="0" applyBorder="1" applyAlignment="1">
      <alignment horizontal="left"/>
    </xf>
    <xf numFmtId="0" fontId="5" fillId="5" borderId="54" xfId="0" applyFont="1" applyFill="1" applyBorder="1" applyAlignment="1">
      <alignment horizontal="left" vertical="center" wrapText="1"/>
    </xf>
    <xf numFmtId="0" fontId="5" fillId="5" borderId="53" xfId="0" applyFont="1" applyFill="1" applyBorder="1" applyAlignment="1">
      <alignment horizontal="left" vertical="center" wrapText="1"/>
    </xf>
    <xf numFmtId="0" fontId="5" fillId="5" borderId="52" xfId="0" applyFont="1" applyFill="1" applyBorder="1" applyAlignment="1">
      <alignment horizontal="left" vertical="center" wrapText="1"/>
    </xf>
    <xf numFmtId="0" fontId="5" fillId="5" borderId="51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50" xfId="0" applyFont="1" applyFill="1" applyBorder="1" applyAlignment="1">
      <alignment horizontal="left" vertical="center" wrapText="1"/>
    </xf>
    <xf numFmtId="0" fontId="5" fillId="5" borderId="49" xfId="0" applyFont="1" applyFill="1" applyBorder="1" applyAlignment="1">
      <alignment horizontal="left" vertical="center" wrapText="1"/>
    </xf>
    <xf numFmtId="0" fontId="5" fillId="5" borderId="48" xfId="0" applyFont="1" applyFill="1" applyBorder="1" applyAlignment="1">
      <alignment horizontal="left" vertical="center" wrapText="1"/>
    </xf>
    <xf numFmtId="0" fontId="5" fillId="5" borderId="47" xfId="0" applyFont="1" applyFill="1" applyBorder="1" applyAlignment="1">
      <alignment horizontal="left" vertical="center" wrapText="1"/>
    </xf>
    <xf numFmtId="0" fontId="25" fillId="13" borderId="3" xfId="0" applyFont="1" applyFill="1" applyBorder="1" applyAlignment="1">
      <alignment horizontal="center" wrapText="1"/>
    </xf>
    <xf numFmtId="0" fontId="25" fillId="13" borderId="4" xfId="0" applyFont="1" applyFill="1" applyBorder="1" applyAlignment="1">
      <alignment horizontal="center" wrapText="1"/>
    </xf>
    <xf numFmtId="0" fontId="10" fillId="13" borderId="3" xfId="1" applyFont="1" applyFill="1" applyBorder="1" applyAlignment="1" applyProtection="1">
      <alignment horizontal="center"/>
    </xf>
    <xf numFmtId="0" fontId="10" fillId="13" borderId="4" xfId="1" applyFont="1" applyFill="1" applyBorder="1" applyAlignment="1" applyProtection="1">
      <alignment horizontal="center"/>
    </xf>
    <xf numFmtId="0" fontId="0" fillId="10" borderId="12" xfId="0" applyFill="1" applyBorder="1" applyAlignment="1">
      <alignment horizontal="left" vertical="distributed" wrapText="1"/>
    </xf>
    <xf numFmtId="0" fontId="0" fillId="10" borderId="15" xfId="0" applyFill="1" applyBorder="1" applyAlignment="1">
      <alignment horizontal="left" vertical="distributed" wrapText="1"/>
    </xf>
    <xf numFmtId="0" fontId="0" fillId="10" borderId="0" xfId="0" applyFill="1" applyBorder="1" applyAlignment="1">
      <alignment horizontal="left" vertical="distributed" wrapText="1"/>
    </xf>
    <xf numFmtId="0" fontId="0" fillId="10" borderId="2" xfId="0" applyFill="1" applyBorder="1" applyAlignment="1">
      <alignment horizontal="left" vertical="distributed" wrapText="1"/>
    </xf>
    <xf numFmtId="0" fontId="0" fillId="5" borderId="59" xfId="0" applyFill="1" applyBorder="1" applyAlignment="1">
      <alignment horizontal="left"/>
    </xf>
    <xf numFmtId="0" fontId="0" fillId="5" borderId="54" xfId="0" applyFill="1" applyBorder="1" applyAlignment="1">
      <alignment horizontal="left" vertical="distributed" wrapText="1"/>
    </xf>
    <xf numFmtId="0" fontId="42" fillId="5" borderId="52" xfId="0" applyFont="1" applyFill="1" applyBorder="1" applyAlignment="1">
      <alignment horizontal="left"/>
    </xf>
    <xf numFmtId="0" fontId="42" fillId="5" borderId="51" xfId="0" applyFont="1" applyFill="1" applyBorder="1" applyAlignment="1">
      <alignment horizontal="left"/>
    </xf>
    <xf numFmtId="0" fontId="42" fillId="5" borderId="50" xfId="0" applyFont="1" applyFill="1" applyBorder="1" applyAlignment="1">
      <alignment horizontal="left"/>
    </xf>
    <xf numFmtId="0" fontId="17" fillId="5" borderId="60" xfId="0" applyFont="1" applyFill="1" applyBorder="1" applyAlignment="1">
      <alignment horizontal="left"/>
    </xf>
    <xf numFmtId="0" fontId="17" fillId="5" borderId="59" xfId="0" applyFont="1" applyFill="1" applyBorder="1" applyAlignment="1">
      <alignment horizontal="left"/>
    </xf>
    <xf numFmtId="0" fontId="17" fillId="5" borderId="84" xfId="0" applyFont="1" applyFill="1" applyBorder="1" applyAlignment="1">
      <alignment horizontal="left"/>
    </xf>
    <xf numFmtId="0" fontId="14" fillId="12" borderId="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10" borderId="14" xfId="0" applyFill="1" applyBorder="1" applyAlignment="1">
      <alignment horizontal="left" vertical="top" wrapText="1"/>
    </xf>
    <xf numFmtId="0" fontId="0" fillId="10" borderId="12" xfId="0" applyFill="1" applyBorder="1" applyAlignment="1">
      <alignment horizontal="left" vertical="top" wrapText="1"/>
    </xf>
    <xf numFmtId="0" fontId="0" fillId="10" borderId="15" xfId="0" applyFill="1" applyBorder="1" applyAlignment="1">
      <alignment horizontal="left" vertical="top" wrapText="1"/>
    </xf>
    <xf numFmtId="0" fontId="0" fillId="10" borderId="1" xfId="0" applyFill="1" applyBorder="1" applyAlignment="1">
      <alignment horizontal="left" vertical="top" wrapText="1"/>
    </xf>
    <xf numFmtId="0" fontId="0" fillId="10" borderId="0" xfId="0" applyFill="1" applyBorder="1" applyAlignment="1">
      <alignment horizontal="left" vertical="top" wrapText="1"/>
    </xf>
    <xf numFmtId="0" fontId="0" fillId="10" borderId="2" xfId="0" applyFill="1" applyBorder="1" applyAlignment="1">
      <alignment horizontal="left" vertical="top" wrapText="1"/>
    </xf>
    <xf numFmtId="0" fontId="0" fillId="10" borderId="3" xfId="0" applyFill="1" applyBorder="1" applyAlignment="1">
      <alignment horizontal="left" vertical="top" wrapText="1"/>
    </xf>
    <xf numFmtId="0" fontId="0" fillId="10" borderId="4" xfId="0" applyFill="1" applyBorder="1" applyAlignment="1">
      <alignment horizontal="left" vertical="top" wrapText="1"/>
    </xf>
    <xf numFmtId="0" fontId="0" fillId="10" borderId="5" xfId="0" applyFill="1" applyBorder="1" applyAlignment="1">
      <alignment horizontal="left" vertical="top" wrapText="1"/>
    </xf>
    <xf numFmtId="0" fontId="10" fillId="0" borderId="10" xfId="1" applyFont="1" applyBorder="1" applyAlignment="1" applyProtection="1"/>
    <xf numFmtId="0" fontId="10" fillId="0" borderId="13" xfId="1" applyFont="1" applyBorder="1" applyAlignment="1" applyProtection="1"/>
    <xf numFmtId="0" fontId="25" fillId="13" borderId="1" xfId="0" applyFont="1" applyFill="1" applyBorder="1" applyAlignment="1">
      <alignment horizontal="center" wrapText="1"/>
    </xf>
    <xf numFmtId="0" fontId="25" fillId="13" borderId="0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50" xfId="0" applyFill="1" applyBorder="1" applyAlignment="1">
      <alignment horizontal="left" vertical="center" wrapText="1"/>
    </xf>
    <xf numFmtId="0" fontId="0" fillId="5" borderId="85" xfId="0" applyFill="1" applyBorder="1" applyAlignment="1">
      <alignment horizontal="left" vertical="center" wrapText="1"/>
    </xf>
    <xf numFmtId="0" fontId="0" fillId="5" borderId="48" xfId="0" applyFill="1" applyBorder="1" applyAlignment="1">
      <alignment horizontal="left" vertical="center" wrapText="1"/>
    </xf>
    <xf numFmtId="0" fontId="0" fillId="5" borderId="47" xfId="0" applyFill="1" applyBorder="1" applyAlignment="1">
      <alignment horizontal="left" vertical="center" wrapText="1"/>
    </xf>
    <xf numFmtId="0" fontId="0" fillId="5" borderId="60" xfId="0" applyFill="1" applyBorder="1" applyAlignment="1">
      <alignment horizontal="left"/>
    </xf>
    <xf numFmtId="0" fontId="0" fillId="5" borderId="49" xfId="0" applyFill="1" applyBorder="1" applyAlignment="1">
      <alignment horizontal="left"/>
    </xf>
    <xf numFmtId="0" fontId="0" fillId="5" borderId="48" xfId="0" applyFill="1" applyBorder="1" applyAlignment="1">
      <alignment horizontal="left"/>
    </xf>
    <xf numFmtId="0" fontId="0" fillId="0" borderId="53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82" xfId="0" applyBorder="1" applyAlignment="1">
      <alignment horizontal="left" vertical="center" wrapText="1"/>
    </xf>
    <xf numFmtId="0" fontId="8" fillId="5" borderId="0" xfId="0" applyFont="1" applyFill="1" applyBorder="1" applyAlignment="1">
      <alignment horizontal="center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colors>
    <mruColors>
      <color rgb="FF339966"/>
      <color rgb="FF008000"/>
      <color rgb="FFFFE8D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Resultados globais'!A1"/><Relationship Id="rId2" Type="http://schemas.openxmlformats.org/officeDocument/2006/relationships/image" Target="../media/image1.jpeg"/><Relationship Id="rId1" Type="http://schemas.openxmlformats.org/officeDocument/2006/relationships/hyperlink" Target="#'Apuramento inq. alunos'!A1"/><Relationship Id="rId4" Type="http://schemas.openxmlformats.org/officeDocument/2006/relationships/image" Target="../media/image2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image" Target="../media/image4.jpeg"/><Relationship Id="rId1" Type="http://schemas.openxmlformats.org/officeDocument/2006/relationships/hyperlink" Target="#'Resultados globais'!A1"/><Relationship Id="rId4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Res&#237;duos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'Resultados globai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'Resultados globais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'Resultados globais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'Resultados globais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'Resultados globais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7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hyperlink" Target="#'Resultados globais'!A1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'Resultados globai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52</xdr:row>
      <xdr:rowOff>28575</xdr:rowOff>
    </xdr:from>
    <xdr:to>
      <xdr:col>1</xdr:col>
      <xdr:colOff>504825</xdr:colOff>
      <xdr:row>52</xdr:row>
      <xdr:rowOff>180975</xdr:rowOff>
    </xdr:to>
    <xdr:sp macro="" textlink="">
      <xdr:nvSpPr>
        <xdr:cNvPr id="4" name="Seta para a direita 3"/>
        <xdr:cNvSpPr/>
      </xdr:nvSpPr>
      <xdr:spPr>
        <a:xfrm>
          <a:off x="6124575" y="3124200"/>
          <a:ext cx="409575" cy="1524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PT" sz="1100"/>
        </a:p>
      </xdr:txBody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257175</xdr:colOff>
      <xdr:row>18</xdr:row>
      <xdr:rowOff>253760</xdr:rowOff>
    </xdr:to>
    <xdr:pic>
      <xdr:nvPicPr>
        <xdr:cNvPr id="6" name="Imagem 5" descr="set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10800000">
          <a:off x="7124700" y="3629025"/>
          <a:ext cx="257175" cy="25376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257175</xdr:colOff>
      <xdr:row>19</xdr:row>
      <xdr:rowOff>253760</xdr:rowOff>
    </xdr:to>
    <xdr:pic>
      <xdr:nvPicPr>
        <xdr:cNvPr id="7" name="Imagem 6" descr="seta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10800000">
          <a:off x="7124700" y="3990975"/>
          <a:ext cx="257175" cy="2537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9525</xdr:colOff>
      <xdr:row>23</xdr:row>
      <xdr:rowOff>9525</xdr:rowOff>
    </xdr:to>
    <xdr:pic>
      <xdr:nvPicPr>
        <xdr:cNvPr id="8" name="Imagem 7" descr="capa.jpg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3562350" cy="4962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676274</xdr:colOff>
      <xdr:row>18</xdr:row>
      <xdr:rowOff>47623</xdr:rowOff>
    </xdr:from>
    <xdr:to>
      <xdr:col>15</xdr:col>
      <xdr:colOff>676915</xdr:colOff>
      <xdr:row>19</xdr:row>
      <xdr:rowOff>82056</xdr:rowOff>
    </xdr:to>
    <xdr:pic>
      <xdr:nvPicPr>
        <xdr:cNvPr id="2" name="Imagem 1" descr="set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12268199" y="4133848"/>
          <a:ext cx="641" cy="243983"/>
        </a:xfrm>
        <a:prstGeom prst="rect">
          <a:avLst/>
        </a:prstGeom>
      </xdr:spPr>
    </xdr:pic>
    <xdr:clientData/>
  </xdr:twoCellAnchor>
  <xdr:twoCellAnchor editAs="oneCell">
    <xdr:from>
      <xdr:col>15</xdr:col>
      <xdr:colOff>676274</xdr:colOff>
      <xdr:row>18</xdr:row>
      <xdr:rowOff>47623</xdr:rowOff>
    </xdr:from>
    <xdr:to>
      <xdr:col>15</xdr:col>
      <xdr:colOff>676915</xdr:colOff>
      <xdr:row>19</xdr:row>
      <xdr:rowOff>82056</xdr:rowOff>
    </xdr:to>
    <xdr:pic>
      <xdr:nvPicPr>
        <xdr:cNvPr id="3" name="Imagem 2" descr="set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12268199" y="4133848"/>
          <a:ext cx="641" cy="243983"/>
        </a:xfrm>
        <a:prstGeom prst="rect">
          <a:avLst/>
        </a:prstGeom>
      </xdr:spPr>
    </xdr:pic>
    <xdr:clientData/>
  </xdr:twoCellAnchor>
  <xdr:twoCellAnchor editAs="oneCell">
    <xdr:from>
      <xdr:col>15</xdr:col>
      <xdr:colOff>790575</xdr:colOff>
      <xdr:row>18</xdr:row>
      <xdr:rowOff>171450</xdr:rowOff>
    </xdr:from>
    <xdr:to>
      <xdr:col>15</xdr:col>
      <xdr:colOff>1047750</xdr:colOff>
      <xdr:row>20</xdr:row>
      <xdr:rowOff>25160</xdr:rowOff>
    </xdr:to>
    <xdr:pic>
      <xdr:nvPicPr>
        <xdr:cNvPr id="4" name="Imagem 3" descr="seta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10800000">
          <a:off x="11353800" y="4038600"/>
          <a:ext cx="257175" cy="253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</xdr:colOff>
      <xdr:row>0</xdr:row>
      <xdr:rowOff>0</xdr:rowOff>
    </xdr:from>
    <xdr:to>
      <xdr:col>14</xdr:col>
      <xdr:colOff>514348</xdr:colOff>
      <xdr:row>2</xdr:row>
      <xdr:rowOff>69875</xdr:rowOff>
    </xdr:to>
    <xdr:pic>
      <xdr:nvPicPr>
        <xdr:cNvPr id="2" name="Imagem 1" descr="set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10800000">
          <a:off x="11525250" y="0"/>
          <a:ext cx="476248" cy="469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676274</xdr:colOff>
      <xdr:row>14</xdr:row>
      <xdr:rowOff>47623</xdr:rowOff>
    </xdr:from>
    <xdr:to>
      <xdr:col>14</xdr:col>
      <xdr:colOff>676915</xdr:colOff>
      <xdr:row>15</xdr:row>
      <xdr:rowOff>82056</xdr:rowOff>
    </xdr:to>
    <xdr:pic>
      <xdr:nvPicPr>
        <xdr:cNvPr id="2" name="Imagem 1" descr="set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12211049" y="3695698"/>
          <a:ext cx="227959" cy="224933"/>
        </a:xfrm>
        <a:prstGeom prst="rect">
          <a:avLst/>
        </a:prstGeom>
      </xdr:spPr>
    </xdr:pic>
    <xdr:clientData/>
  </xdr:twoCellAnchor>
  <xdr:twoCellAnchor editAs="oneCell">
    <xdr:from>
      <xdr:col>14</xdr:col>
      <xdr:colOff>676274</xdr:colOff>
      <xdr:row>14</xdr:row>
      <xdr:rowOff>47623</xdr:rowOff>
    </xdr:from>
    <xdr:to>
      <xdr:col>14</xdr:col>
      <xdr:colOff>676915</xdr:colOff>
      <xdr:row>15</xdr:row>
      <xdr:rowOff>82056</xdr:rowOff>
    </xdr:to>
    <xdr:pic>
      <xdr:nvPicPr>
        <xdr:cNvPr id="3" name="Imagem 2" descr="set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12058649" y="3809998"/>
          <a:ext cx="227959" cy="2344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676274</xdr:colOff>
      <xdr:row>14</xdr:row>
      <xdr:rowOff>47623</xdr:rowOff>
    </xdr:from>
    <xdr:to>
      <xdr:col>14</xdr:col>
      <xdr:colOff>676915</xdr:colOff>
      <xdr:row>15</xdr:row>
      <xdr:rowOff>82056</xdr:rowOff>
    </xdr:to>
    <xdr:pic>
      <xdr:nvPicPr>
        <xdr:cNvPr id="2" name="Imagem 1" descr="set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12268199" y="4133848"/>
          <a:ext cx="641" cy="243983"/>
        </a:xfrm>
        <a:prstGeom prst="rect">
          <a:avLst/>
        </a:prstGeom>
      </xdr:spPr>
    </xdr:pic>
    <xdr:clientData/>
  </xdr:twoCellAnchor>
  <xdr:twoCellAnchor editAs="oneCell">
    <xdr:from>
      <xdr:col>14</xdr:col>
      <xdr:colOff>676274</xdr:colOff>
      <xdr:row>14</xdr:row>
      <xdr:rowOff>47623</xdr:rowOff>
    </xdr:from>
    <xdr:to>
      <xdr:col>14</xdr:col>
      <xdr:colOff>676915</xdr:colOff>
      <xdr:row>15</xdr:row>
      <xdr:rowOff>82056</xdr:rowOff>
    </xdr:to>
    <xdr:pic>
      <xdr:nvPicPr>
        <xdr:cNvPr id="3" name="Imagem 2" descr="set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12268199" y="4133848"/>
          <a:ext cx="641" cy="2439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676274</xdr:colOff>
      <xdr:row>14</xdr:row>
      <xdr:rowOff>47623</xdr:rowOff>
    </xdr:from>
    <xdr:to>
      <xdr:col>14</xdr:col>
      <xdr:colOff>676915</xdr:colOff>
      <xdr:row>15</xdr:row>
      <xdr:rowOff>72531</xdr:rowOff>
    </xdr:to>
    <xdr:pic>
      <xdr:nvPicPr>
        <xdr:cNvPr id="2" name="Imagem 1" descr="set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9143999" y="2714623"/>
          <a:ext cx="641" cy="215408"/>
        </a:xfrm>
        <a:prstGeom prst="rect">
          <a:avLst/>
        </a:prstGeom>
      </xdr:spPr>
    </xdr:pic>
    <xdr:clientData/>
  </xdr:twoCellAnchor>
  <xdr:twoCellAnchor editAs="oneCell">
    <xdr:from>
      <xdr:col>14</xdr:col>
      <xdr:colOff>676274</xdr:colOff>
      <xdr:row>14</xdr:row>
      <xdr:rowOff>47623</xdr:rowOff>
    </xdr:from>
    <xdr:to>
      <xdr:col>14</xdr:col>
      <xdr:colOff>676915</xdr:colOff>
      <xdr:row>15</xdr:row>
      <xdr:rowOff>72531</xdr:rowOff>
    </xdr:to>
    <xdr:pic>
      <xdr:nvPicPr>
        <xdr:cNvPr id="3" name="Imagem 2" descr="set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9143999" y="2714623"/>
          <a:ext cx="641" cy="2154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676274</xdr:colOff>
      <xdr:row>14</xdr:row>
      <xdr:rowOff>47623</xdr:rowOff>
    </xdr:from>
    <xdr:to>
      <xdr:col>14</xdr:col>
      <xdr:colOff>676915</xdr:colOff>
      <xdr:row>15</xdr:row>
      <xdr:rowOff>72531</xdr:rowOff>
    </xdr:to>
    <xdr:pic>
      <xdr:nvPicPr>
        <xdr:cNvPr id="2" name="Imagem 1" descr="set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9143999" y="2714623"/>
          <a:ext cx="641" cy="215408"/>
        </a:xfrm>
        <a:prstGeom prst="rect">
          <a:avLst/>
        </a:prstGeom>
      </xdr:spPr>
    </xdr:pic>
    <xdr:clientData/>
  </xdr:twoCellAnchor>
  <xdr:twoCellAnchor editAs="oneCell">
    <xdr:from>
      <xdr:col>14</xdr:col>
      <xdr:colOff>676274</xdr:colOff>
      <xdr:row>14</xdr:row>
      <xdr:rowOff>47623</xdr:rowOff>
    </xdr:from>
    <xdr:to>
      <xdr:col>14</xdr:col>
      <xdr:colOff>676915</xdr:colOff>
      <xdr:row>15</xdr:row>
      <xdr:rowOff>72531</xdr:rowOff>
    </xdr:to>
    <xdr:pic>
      <xdr:nvPicPr>
        <xdr:cNvPr id="3" name="Imagem 2" descr="set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9143999" y="2714623"/>
          <a:ext cx="641" cy="2154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676274</xdr:colOff>
      <xdr:row>14</xdr:row>
      <xdr:rowOff>47623</xdr:rowOff>
    </xdr:from>
    <xdr:to>
      <xdr:col>14</xdr:col>
      <xdr:colOff>676915</xdr:colOff>
      <xdr:row>15</xdr:row>
      <xdr:rowOff>72531</xdr:rowOff>
    </xdr:to>
    <xdr:pic>
      <xdr:nvPicPr>
        <xdr:cNvPr id="2" name="Imagem 1" descr="set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9143999" y="2714623"/>
          <a:ext cx="641" cy="215408"/>
        </a:xfrm>
        <a:prstGeom prst="rect">
          <a:avLst/>
        </a:prstGeom>
      </xdr:spPr>
    </xdr:pic>
    <xdr:clientData/>
  </xdr:twoCellAnchor>
  <xdr:twoCellAnchor editAs="oneCell">
    <xdr:from>
      <xdr:col>14</xdr:col>
      <xdr:colOff>676274</xdr:colOff>
      <xdr:row>14</xdr:row>
      <xdr:rowOff>47623</xdr:rowOff>
    </xdr:from>
    <xdr:to>
      <xdr:col>14</xdr:col>
      <xdr:colOff>676915</xdr:colOff>
      <xdr:row>15</xdr:row>
      <xdr:rowOff>72531</xdr:rowOff>
    </xdr:to>
    <xdr:pic>
      <xdr:nvPicPr>
        <xdr:cNvPr id="3" name="Imagem 2" descr="set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9143999" y="2714623"/>
          <a:ext cx="641" cy="2154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257175</xdr:colOff>
      <xdr:row>1</xdr:row>
      <xdr:rowOff>0</xdr:rowOff>
    </xdr:from>
    <xdr:to>
      <xdr:col>13</xdr:col>
      <xdr:colOff>0</xdr:colOff>
      <xdr:row>1</xdr:row>
      <xdr:rowOff>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72375" y="190500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9650" y="19050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</xdr:row>
      <xdr:rowOff>0</xdr:rowOff>
    </xdr:from>
    <xdr:to>
      <xdr:col>4</xdr:col>
      <xdr:colOff>0</xdr:colOff>
      <xdr:row>1</xdr:row>
      <xdr:rowOff>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228850" y="19050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1</xdr:row>
      <xdr:rowOff>0</xdr:rowOff>
    </xdr:from>
    <xdr:to>
      <xdr:col>6</xdr:col>
      <xdr:colOff>0</xdr:colOff>
      <xdr:row>1</xdr:row>
      <xdr:rowOff>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352800" y="19050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266700</xdr:colOff>
      <xdr:row>1</xdr:row>
      <xdr:rowOff>0</xdr:rowOff>
    </xdr:from>
    <xdr:to>
      <xdr:col>9</xdr:col>
      <xdr:colOff>609600</xdr:colOff>
      <xdr:row>1</xdr:row>
      <xdr:rowOff>0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753100" y="1905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676274</xdr:colOff>
      <xdr:row>14</xdr:row>
      <xdr:rowOff>47623</xdr:rowOff>
    </xdr:from>
    <xdr:to>
      <xdr:col>14</xdr:col>
      <xdr:colOff>676915</xdr:colOff>
      <xdr:row>15</xdr:row>
      <xdr:rowOff>82056</xdr:rowOff>
    </xdr:to>
    <xdr:pic>
      <xdr:nvPicPr>
        <xdr:cNvPr id="7" name="Imagem 6" descr="seta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0800000">
          <a:off x="9143999" y="2714623"/>
          <a:ext cx="641" cy="224933"/>
        </a:xfrm>
        <a:prstGeom prst="rect">
          <a:avLst/>
        </a:prstGeom>
      </xdr:spPr>
    </xdr:pic>
    <xdr:clientData/>
  </xdr:twoCellAnchor>
  <xdr:twoCellAnchor editAs="oneCell">
    <xdr:from>
      <xdr:col>14</xdr:col>
      <xdr:colOff>676274</xdr:colOff>
      <xdr:row>14</xdr:row>
      <xdr:rowOff>47623</xdr:rowOff>
    </xdr:from>
    <xdr:to>
      <xdr:col>14</xdr:col>
      <xdr:colOff>676915</xdr:colOff>
      <xdr:row>15</xdr:row>
      <xdr:rowOff>82056</xdr:rowOff>
    </xdr:to>
    <xdr:pic>
      <xdr:nvPicPr>
        <xdr:cNvPr id="8" name="Imagem 7" descr="seta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0800000">
          <a:off x="9143999" y="2714623"/>
          <a:ext cx="641" cy="2249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676274</xdr:colOff>
      <xdr:row>14</xdr:row>
      <xdr:rowOff>47623</xdr:rowOff>
    </xdr:from>
    <xdr:to>
      <xdr:col>14</xdr:col>
      <xdr:colOff>676915</xdr:colOff>
      <xdr:row>15</xdr:row>
      <xdr:rowOff>82056</xdr:rowOff>
    </xdr:to>
    <xdr:pic>
      <xdr:nvPicPr>
        <xdr:cNvPr id="2" name="Imagem 1" descr="set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9143999" y="2714623"/>
          <a:ext cx="641" cy="224933"/>
        </a:xfrm>
        <a:prstGeom prst="rect">
          <a:avLst/>
        </a:prstGeom>
      </xdr:spPr>
    </xdr:pic>
    <xdr:clientData/>
  </xdr:twoCellAnchor>
  <xdr:twoCellAnchor editAs="oneCell">
    <xdr:from>
      <xdr:col>14</xdr:col>
      <xdr:colOff>676274</xdr:colOff>
      <xdr:row>14</xdr:row>
      <xdr:rowOff>47623</xdr:rowOff>
    </xdr:from>
    <xdr:to>
      <xdr:col>14</xdr:col>
      <xdr:colOff>676915</xdr:colOff>
      <xdr:row>15</xdr:row>
      <xdr:rowOff>82056</xdr:rowOff>
    </xdr:to>
    <xdr:pic>
      <xdr:nvPicPr>
        <xdr:cNvPr id="3" name="Imagem 2" descr="set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9143999" y="2714623"/>
          <a:ext cx="641" cy="2249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tilizador\Defini&#231;&#245;es%20locais\Temporary%20Internet%20Files\Content.Outlook\CB1F0NEB\Guia_de_auditoria_Ambiental_wp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tilizador\Defini&#231;&#245;es%20locais\Temporary%20Internet%20Files\Content.Outlook\CB1F0NEB\1.Guia_de_auditoria_Ambient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ilizador\AppData\Local\Microsoft\Windows\Temporary%20Internet%20Files\Content.Outlook\V2B2MJ39\Question&#225;rio%20aos%20alun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enki\Os%20meus%20documentos\My%20Dropbox\ABAE\Inqu&#233;rito%20aos%20Alunos%20(Auditoria%20Ambient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Inquérito aos alunos"/>
      <sheetName val="Apuramento inq. alunos"/>
      <sheetName val="Resíduos"/>
      <sheetName val="Água"/>
      <sheetName val="Energia"/>
      <sheetName val="Espaços Exteriores"/>
      <sheetName val="Biodiversidade"/>
      <sheetName val="Agricultura Biológica"/>
      <sheetName val="Floresta"/>
      <sheetName val="Mar"/>
      <sheetName val="Mobilidade"/>
      <sheetName val="Ruído"/>
      <sheetName val="Alimentação"/>
      <sheetName val="Gestão Ambiental da escola"/>
      <sheetName val="Folha1"/>
      <sheetName val="Resultados globais"/>
    </sheetNames>
    <sheetDataSet>
      <sheetData sheetId="0" refreshError="1"/>
      <sheetData sheetId="1" refreshError="1"/>
      <sheetData sheetId="2">
        <row r="9">
          <cell r="Q9" t="str">
            <v>3 - Todos os dias</v>
          </cell>
          <cell r="R9">
            <v>3</v>
          </cell>
        </row>
        <row r="10">
          <cell r="Q10" t="str">
            <v>2 - 3 a 5 vezes</v>
          </cell>
          <cell r="R10">
            <v>2</v>
          </cell>
        </row>
        <row r="11">
          <cell r="Q11" t="str">
            <v>0 - Nunca</v>
          </cell>
          <cell r="R11">
            <v>0</v>
          </cell>
        </row>
        <row r="13">
          <cell r="Q13" t="str">
            <v>1 - Nunca</v>
          </cell>
          <cell r="R13">
            <v>1</v>
          </cell>
        </row>
        <row r="18">
          <cell r="Q18" t="str">
            <v>2 - Todos os dias</v>
          </cell>
          <cell r="R18">
            <v>2</v>
          </cell>
        </row>
        <row r="19">
          <cell r="Q19" t="str">
            <v>1 - 3 a 5 vezes</v>
          </cell>
          <cell r="R19">
            <v>1</v>
          </cell>
        </row>
        <row r="22">
          <cell r="Q22" t="str">
            <v>0 - Menos de 5%</v>
          </cell>
          <cell r="R22">
            <v>0</v>
          </cell>
        </row>
        <row r="23">
          <cell r="Q23" t="str">
            <v>1 - De 6 a 30 %</v>
          </cell>
          <cell r="R23">
            <v>1</v>
          </cell>
        </row>
        <row r="24">
          <cell r="Q24" t="str">
            <v>2 - De 31 a 60%</v>
          </cell>
          <cell r="R24">
            <v>2</v>
          </cell>
        </row>
        <row r="25">
          <cell r="Q25" t="str">
            <v>3 - De 61 a 90 %</v>
          </cell>
          <cell r="R25">
            <v>3</v>
          </cell>
        </row>
        <row r="26">
          <cell r="Q26" t="str">
            <v>4 - Mais de 90 %</v>
          </cell>
          <cell r="R26">
            <v>4</v>
          </cell>
        </row>
        <row r="28">
          <cell r="Q28" t="str">
            <v>0 - Superior a 75 %</v>
          </cell>
          <cell r="R28">
            <v>0</v>
          </cell>
        </row>
        <row r="29">
          <cell r="Q29" t="str">
            <v>1 - Entre 50 e 75%</v>
          </cell>
          <cell r="R29">
            <v>1</v>
          </cell>
        </row>
        <row r="30">
          <cell r="Q30" t="str">
            <v>2 - Entre 25 e 50%</v>
          </cell>
          <cell r="R30">
            <v>2</v>
          </cell>
        </row>
      </sheetData>
      <sheetData sheetId="3">
        <row r="9">
          <cell r="S9" t="str">
            <v>0 - Sempre</v>
          </cell>
          <cell r="T9">
            <v>0</v>
          </cell>
        </row>
        <row r="10">
          <cell r="S10" t="str">
            <v>1 - Raramente</v>
          </cell>
          <cell r="T10">
            <v>1</v>
          </cell>
        </row>
        <row r="11">
          <cell r="S11" t="str">
            <v>2 - Às vezes</v>
          </cell>
          <cell r="T11">
            <v>2</v>
          </cell>
        </row>
        <row r="12">
          <cell r="S12" t="str">
            <v>3 - Raramente</v>
          </cell>
          <cell r="T12">
            <v>3</v>
          </cell>
        </row>
        <row r="14">
          <cell r="S14" t="str">
            <v>0 - Não</v>
          </cell>
          <cell r="T14">
            <v>0</v>
          </cell>
        </row>
        <row r="15">
          <cell r="S15" t="str">
            <v>1 - Sim</v>
          </cell>
          <cell r="T15">
            <v>1</v>
          </cell>
        </row>
        <row r="17">
          <cell r="S17" t="str">
            <v>0 - Superior a 75</v>
          </cell>
          <cell r="T17">
            <v>0</v>
          </cell>
        </row>
        <row r="18">
          <cell r="S18" t="str">
            <v>1 - Entre 50 e 75</v>
          </cell>
          <cell r="T18">
            <v>1</v>
          </cell>
        </row>
        <row r="19">
          <cell r="S19" t="str">
            <v>2 - Entre 25 e 50</v>
          </cell>
          <cell r="T19">
            <v>2</v>
          </cell>
        </row>
        <row r="20">
          <cell r="S20" t="str">
            <v>3 - Entre 15 e 25</v>
          </cell>
          <cell r="T20">
            <v>3</v>
          </cell>
        </row>
        <row r="21">
          <cell r="S21" t="str">
            <v>4 - Inferior a 15</v>
          </cell>
          <cell r="T21">
            <v>4</v>
          </cell>
        </row>
        <row r="23">
          <cell r="S23" t="str">
            <v>0 - Superior a 200</v>
          </cell>
          <cell r="T23">
            <v>0</v>
          </cell>
        </row>
        <row r="24">
          <cell r="S24" t="str">
            <v>1 - Entre 100 e 200</v>
          </cell>
          <cell r="T24">
            <v>1</v>
          </cell>
        </row>
        <row r="25">
          <cell r="S25" t="str">
            <v>2 - Entre 50  e 100</v>
          </cell>
          <cell r="T25">
            <v>2</v>
          </cell>
        </row>
        <row r="26">
          <cell r="S26" t="str">
            <v>3 - Entre 25 e 50</v>
          </cell>
          <cell r="T26">
            <v>3</v>
          </cell>
        </row>
        <row r="27">
          <cell r="S27" t="str">
            <v>4 - Inferior a 25</v>
          </cell>
          <cell r="T27">
            <v>4</v>
          </cell>
        </row>
        <row r="29">
          <cell r="S29" t="str">
            <v>4 - Sempre</v>
          </cell>
          <cell r="T29">
            <v>4</v>
          </cell>
        </row>
        <row r="30">
          <cell r="S30" t="str">
            <v>3 - Quase Sempre</v>
          </cell>
          <cell r="T30">
            <v>3</v>
          </cell>
        </row>
        <row r="31">
          <cell r="S31" t="str">
            <v>2 - Às vezes</v>
          </cell>
          <cell r="T31">
            <v>2</v>
          </cell>
        </row>
        <row r="32">
          <cell r="S32" t="str">
            <v>1 - Raramente</v>
          </cell>
          <cell r="T32">
            <v>1</v>
          </cell>
        </row>
        <row r="33">
          <cell r="S33" t="str">
            <v>0 - Nunca</v>
          </cell>
          <cell r="T33">
            <v>0</v>
          </cell>
        </row>
        <row r="35">
          <cell r="S35" t="str">
            <v>0 - Nenhumas</v>
          </cell>
          <cell r="T35">
            <v>0</v>
          </cell>
        </row>
        <row r="36">
          <cell r="S36" t="str">
            <v>1 - Muito Poucas</v>
          </cell>
          <cell r="T36">
            <v>1</v>
          </cell>
        </row>
        <row r="37">
          <cell r="S37" t="str">
            <v>2 - Algumas</v>
          </cell>
          <cell r="T37">
            <v>2</v>
          </cell>
        </row>
        <row r="38">
          <cell r="S38" t="str">
            <v>3 - Quase Todas</v>
          </cell>
          <cell r="T38">
            <v>3</v>
          </cell>
        </row>
        <row r="39">
          <cell r="S39" t="str">
            <v>4 - Todas</v>
          </cell>
          <cell r="T39">
            <v>4</v>
          </cell>
        </row>
        <row r="41">
          <cell r="S41" t="str">
            <v>0 - Superior a 2 km</v>
          </cell>
          <cell r="T41">
            <v>0</v>
          </cell>
        </row>
        <row r="42">
          <cell r="S42" t="str">
            <v>1 - De 500 m e 2 km</v>
          </cell>
          <cell r="T42">
            <v>1</v>
          </cell>
        </row>
        <row r="43">
          <cell r="S43" t="str">
            <v>2 - De 200 a 500 m</v>
          </cell>
          <cell r="T43">
            <v>2</v>
          </cell>
        </row>
        <row r="44">
          <cell r="S44" t="str">
            <v>3 - Entre 50 a 200 m</v>
          </cell>
          <cell r="T44">
            <v>3</v>
          </cell>
        </row>
        <row r="45">
          <cell r="S45" t="str">
            <v>4 - inferior a 50 m</v>
          </cell>
          <cell r="T45">
            <v>4</v>
          </cell>
        </row>
      </sheetData>
      <sheetData sheetId="4">
        <row r="4">
          <cell r="S4" t="str">
            <v>0 - Sempre</v>
          </cell>
          <cell r="T4">
            <v>0</v>
          </cell>
        </row>
        <row r="5">
          <cell r="S5" t="str">
            <v>1 - Quase sempre</v>
          </cell>
          <cell r="T5">
            <v>1</v>
          </cell>
        </row>
        <row r="6">
          <cell r="S6" t="str">
            <v>2 - Às vezes</v>
          </cell>
          <cell r="T6">
            <v>2</v>
          </cell>
        </row>
        <row r="7">
          <cell r="S7" t="str">
            <v>3 - Raramente</v>
          </cell>
          <cell r="T7">
            <v>3</v>
          </cell>
        </row>
        <row r="8">
          <cell r="S8" t="str">
            <v>4 - Nunca</v>
          </cell>
          <cell r="T8">
            <v>4</v>
          </cell>
        </row>
        <row r="10">
          <cell r="S10" t="str">
            <v>0 - Muitas</v>
          </cell>
          <cell r="T10">
            <v>0</v>
          </cell>
        </row>
        <row r="11">
          <cell r="S11" t="str">
            <v>1 - Algumas</v>
          </cell>
          <cell r="T11">
            <v>1</v>
          </cell>
        </row>
        <row r="12">
          <cell r="S12" t="str">
            <v>2 - Muito Poucas</v>
          </cell>
          <cell r="T12">
            <v>2</v>
          </cell>
        </row>
        <row r="13">
          <cell r="S13" t="str">
            <v>3 - Nenhumas</v>
          </cell>
          <cell r="T13">
            <v>3</v>
          </cell>
        </row>
        <row r="15">
          <cell r="S15" t="str">
            <v>0 - Muito</v>
          </cell>
          <cell r="T15">
            <v>0</v>
          </cell>
        </row>
        <row r="16">
          <cell r="S16" t="str">
            <v>1 - Algum</v>
          </cell>
          <cell r="T16">
            <v>1</v>
          </cell>
        </row>
        <row r="17">
          <cell r="S17" t="str">
            <v>2 - Muito Pouco</v>
          </cell>
          <cell r="T17">
            <v>2</v>
          </cell>
        </row>
        <row r="18">
          <cell r="S18" t="str">
            <v>3 - Nenhum</v>
          </cell>
          <cell r="T18">
            <v>3</v>
          </cell>
        </row>
        <row r="20">
          <cell r="S20" t="str">
            <v>0 - Não / Não Se Sabe</v>
          </cell>
          <cell r="T20">
            <v>0</v>
          </cell>
        </row>
        <row r="21">
          <cell r="S21" t="str">
            <v>1 - A última foi há mais de 3 anos</v>
          </cell>
          <cell r="T21">
            <v>1</v>
          </cell>
        </row>
        <row r="22">
          <cell r="S22" t="str">
            <v>2 - A última foi há menos de 3 anos</v>
          </cell>
          <cell r="T22">
            <v>2</v>
          </cell>
        </row>
        <row r="23">
          <cell r="S23" t="str">
            <v>3 - Todos os anos</v>
          </cell>
          <cell r="T23">
            <v>3</v>
          </cell>
        </row>
        <row r="25">
          <cell r="S25" t="str">
            <v>0 - Não</v>
          </cell>
          <cell r="T25">
            <v>0</v>
          </cell>
        </row>
        <row r="26">
          <cell r="S26" t="str">
            <v>1 - Sim(mas não se sabe resultado)</v>
          </cell>
          <cell r="T26">
            <v>1</v>
          </cell>
        </row>
        <row r="27">
          <cell r="S27" t="str">
            <v xml:space="preserve">2 - Sim e o resultado é                         </v>
          </cell>
          <cell r="T27">
            <v>2</v>
          </cell>
        </row>
        <row r="29">
          <cell r="S29" t="str">
            <v>0 - Não</v>
          </cell>
          <cell r="T29">
            <v>0</v>
          </cell>
        </row>
        <row r="30">
          <cell r="S30" t="str">
            <v>1 - Sim(mas não se sabe onde)</v>
          </cell>
          <cell r="T30">
            <v>1</v>
          </cell>
        </row>
        <row r="31">
          <cell r="S31" t="str">
            <v xml:space="preserve">2 - Sim e localiza-se em                      </v>
          </cell>
          <cell r="T31">
            <v>2</v>
          </cell>
        </row>
      </sheetData>
      <sheetData sheetId="5">
        <row r="11">
          <cell r="R11" t="str">
            <v>0 - Nenhumas</v>
          </cell>
          <cell r="S11">
            <v>0</v>
          </cell>
        </row>
        <row r="12">
          <cell r="R12" t="str">
            <v>1 - Poucas</v>
          </cell>
          <cell r="S12">
            <v>1</v>
          </cell>
        </row>
        <row r="13">
          <cell r="R13" t="str">
            <v>2 - Algumas</v>
          </cell>
          <cell r="S13">
            <v>2</v>
          </cell>
        </row>
        <row r="14">
          <cell r="R14" t="str">
            <v>3 - Quase Todas</v>
          </cell>
          <cell r="S14">
            <v>3</v>
          </cell>
        </row>
        <row r="15">
          <cell r="R15" t="str">
            <v>4 - Todas</v>
          </cell>
          <cell r="S15">
            <v>4</v>
          </cell>
        </row>
        <row r="17">
          <cell r="R17" t="str">
            <v>0 - Não / Não Sabe</v>
          </cell>
          <cell r="S17">
            <v>0</v>
          </cell>
        </row>
        <row r="18">
          <cell r="R18" t="str">
            <v>1 - Sim, menos de 50%</v>
          </cell>
          <cell r="S18">
            <v>1</v>
          </cell>
        </row>
        <row r="19">
          <cell r="R19" t="str">
            <v>2 - Sim, mais de 50%</v>
          </cell>
          <cell r="S19">
            <v>2</v>
          </cell>
        </row>
      </sheetData>
      <sheetData sheetId="6">
        <row r="11">
          <cell r="S11" t="str">
            <v>0 - Mau</v>
          </cell>
        </row>
        <row r="12">
          <cell r="S12" t="str">
            <v>1 - Pouco Agradável</v>
          </cell>
        </row>
        <row r="13">
          <cell r="S13" t="str">
            <v>2 - Razoável</v>
          </cell>
        </row>
        <row r="14">
          <cell r="S14" t="str">
            <v>3 - Agradável</v>
          </cell>
        </row>
        <row r="15">
          <cell r="S15" t="str">
            <v>4 - Muito Agradável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0 - Sempre</v>
          </cell>
        </row>
        <row r="2">
          <cell r="A2" t="str">
            <v>1 - Quase Sempre</v>
          </cell>
        </row>
        <row r="3">
          <cell r="A3" t="str">
            <v>2 - Às vezes</v>
          </cell>
        </row>
        <row r="4">
          <cell r="A4" t="str">
            <v>3 - Raramente</v>
          </cell>
        </row>
        <row r="5">
          <cell r="A5" t="str">
            <v>4 - Nunca</v>
          </cell>
        </row>
      </sheetData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Inquerito aos alunos"/>
      <sheetName val="Resíduos"/>
      <sheetName val="Água"/>
      <sheetName val="Energia"/>
      <sheetName val="Transportes"/>
      <sheetName val="Ruído"/>
      <sheetName val="Espaços Exteriores"/>
      <sheetName val="Biodiversidade"/>
      <sheetName val="Agricultura Biológica"/>
      <sheetName val="Alimentação"/>
      <sheetName val="Mar"/>
      <sheetName val="Floresta"/>
      <sheetName val="Gestão Ambiental"/>
      <sheetName val="Folha1"/>
      <sheetName val="Resultados"/>
    </sheetNames>
    <sheetDataSet>
      <sheetData sheetId="0"/>
      <sheetData sheetId="1">
        <row r="4">
          <cell r="Q4" t="str">
            <v>0 - Todos os Dias</v>
          </cell>
          <cell r="R4">
            <v>0</v>
          </cell>
        </row>
        <row r="5">
          <cell r="Q5" t="str">
            <v>1 - 4 a 5 vezes</v>
          </cell>
          <cell r="R5">
            <v>1</v>
          </cell>
        </row>
        <row r="6">
          <cell r="Q6" t="str">
            <v>2 - 2 a 3 vezes</v>
          </cell>
          <cell r="R6">
            <v>2</v>
          </cell>
        </row>
        <row r="8">
          <cell r="Q8" t="str">
            <v>3 - Todos os dias</v>
          </cell>
        </row>
        <row r="9">
          <cell r="Q9" t="str">
            <v>2 - 3 a 5 vezes</v>
          </cell>
        </row>
        <row r="10">
          <cell r="Q10" t="str">
            <v>1 - 1 a 2 vezes</v>
          </cell>
        </row>
        <row r="11">
          <cell r="Q11" t="str">
            <v>0 - Nunca</v>
          </cell>
        </row>
        <row r="13">
          <cell r="Q13" t="str">
            <v>0 - Todos os dias</v>
          </cell>
        </row>
        <row r="14">
          <cell r="Q14" t="str">
            <v>1 - Nunca</v>
          </cell>
        </row>
        <row r="16">
          <cell r="Q16" t="str">
            <v>0 - Menos de 5 minutos</v>
          </cell>
          <cell r="R16">
            <v>0</v>
          </cell>
        </row>
        <row r="17">
          <cell r="Q17" t="str">
            <v>1 - Mais de 5 minutos</v>
          </cell>
          <cell r="R17">
            <v>1</v>
          </cell>
        </row>
        <row r="20">
          <cell r="Q20" t="str">
            <v>2 - Todos os dias</v>
          </cell>
        </row>
        <row r="21">
          <cell r="Q21" t="str">
            <v>1 - 3 a 5 vezes</v>
          </cell>
        </row>
        <row r="22">
          <cell r="Q22" t="str">
            <v>0 - Nunca</v>
          </cell>
        </row>
        <row r="30">
          <cell r="Q30" t="str">
            <v>0 - Superior a 75 %</v>
          </cell>
        </row>
        <row r="31">
          <cell r="Q31" t="str">
            <v>1 - Entre 50 e 75%</v>
          </cell>
        </row>
        <row r="32">
          <cell r="Q32" t="str">
            <v>2 - Entre 25 e 50%</v>
          </cell>
        </row>
        <row r="33">
          <cell r="Q33" t="str">
            <v>3 - Entre 15 e 25 %</v>
          </cell>
        </row>
        <row r="34">
          <cell r="Q34" t="str">
            <v>4 - Menos de 15 %</v>
          </cell>
        </row>
      </sheetData>
      <sheetData sheetId="2"/>
      <sheetData sheetId="3"/>
      <sheetData sheetId="4"/>
      <sheetData sheetId="5">
        <row r="11">
          <cell r="P11" t="str">
            <v>0 - Mais de 50 %</v>
          </cell>
        </row>
        <row r="12">
          <cell r="P12" t="str">
            <v>1 - de 21% a 50%</v>
          </cell>
        </row>
        <row r="13">
          <cell r="P13" t="str">
            <v>2 - de 6% a 20%</v>
          </cell>
        </row>
        <row r="14">
          <cell r="P14" t="str">
            <v>3 - Menos de 5 %</v>
          </cell>
        </row>
      </sheetData>
      <sheetData sheetId="6">
        <row r="11">
          <cell r="P11" t="str">
            <v>4 - Nunca</v>
          </cell>
          <cell r="Q11">
            <v>4</v>
          </cell>
        </row>
        <row r="12">
          <cell r="P12" t="str">
            <v>3 - Raramente</v>
          </cell>
          <cell r="Q12">
            <v>3</v>
          </cell>
        </row>
        <row r="13">
          <cell r="P13" t="str">
            <v>2 - Às vezes</v>
          </cell>
          <cell r="Q13">
            <v>2</v>
          </cell>
        </row>
        <row r="14">
          <cell r="P14" t="str">
            <v>1 - Com frequência</v>
          </cell>
          <cell r="Q14">
            <v>1</v>
          </cell>
        </row>
        <row r="15">
          <cell r="P15" t="str">
            <v>0 - Quase sempre</v>
          </cell>
          <cell r="Q15">
            <v>0</v>
          </cell>
        </row>
        <row r="17">
          <cell r="P17" t="str">
            <v>4 - Nunca / Não Existe</v>
          </cell>
          <cell r="Q17">
            <v>4</v>
          </cell>
        </row>
        <row r="18">
          <cell r="P18" t="str">
            <v>3 - Raramente</v>
          </cell>
          <cell r="Q18">
            <v>3</v>
          </cell>
        </row>
        <row r="19">
          <cell r="P19" t="str">
            <v>2 - Às vezes</v>
          </cell>
          <cell r="Q19">
            <v>2</v>
          </cell>
        </row>
        <row r="20">
          <cell r="P20" t="str">
            <v>1 - Com frequência</v>
          </cell>
          <cell r="Q20">
            <v>1</v>
          </cell>
        </row>
        <row r="21">
          <cell r="P21" t="str">
            <v>0 - Quase sempre</v>
          </cell>
          <cell r="Q21">
            <v>0</v>
          </cell>
        </row>
      </sheetData>
      <sheetData sheetId="7">
        <row r="15">
          <cell r="P15" t="str">
            <v>0 - Mau</v>
          </cell>
          <cell r="Q15">
            <v>0</v>
          </cell>
        </row>
        <row r="16">
          <cell r="P16" t="str">
            <v>1 - Pouco Agradável</v>
          </cell>
          <cell r="Q16">
            <v>1</v>
          </cell>
        </row>
        <row r="17">
          <cell r="P17" t="str">
            <v>2 - Razoável</v>
          </cell>
          <cell r="Q17">
            <v>2</v>
          </cell>
        </row>
        <row r="18">
          <cell r="P18" t="str">
            <v>3 - Agradável</v>
          </cell>
          <cell r="Q18">
            <v>3</v>
          </cell>
        </row>
        <row r="19">
          <cell r="P19" t="str">
            <v>4 - Muito Agradável</v>
          </cell>
          <cell r="Q19">
            <v>4</v>
          </cell>
        </row>
      </sheetData>
      <sheetData sheetId="8"/>
      <sheetData sheetId="9"/>
      <sheetData sheetId="10">
        <row r="1">
          <cell r="R1" t="str">
            <v>1 - Sim</v>
          </cell>
        </row>
        <row r="2">
          <cell r="R2" t="str">
            <v>0 - Não</v>
          </cell>
        </row>
        <row r="4">
          <cell r="R4" t="str">
            <v>1 - Frutas</v>
          </cell>
          <cell r="S4">
            <v>1</v>
          </cell>
        </row>
        <row r="5">
          <cell r="R5" t="str">
            <v>0 - Bolos/Doces/Refrigerantes</v>
          </cell>
          <cell r="S5">
            <v>0</v>
          </cell>
        </row>
        <row r="7">
          <cell r="R7" t="str">
            <v>1 - Nacional</v>
          </cell>
        </row>
        <row r="8">
          <cell r="R8" t="str">
            <v>0 - Estrangeira</v>
          </cell>
        </row>
        <row r="10">
          <cell r="R10" t="str">
            <v>1 - Produtores Locais</v>
          </cell>
        </row>
        <row r="11">
          <cell r="R11" t="str">
            <v>0 - Grandes Superfícies</v>
          </cell>
        </row>
        <row r="13">
          <cell r="R13" t="str">
            <v>1 - 0-25%</v>
          </cell>
        </row>
        <row r="14">
          <cell r="R14" t="str">
            <v>2 - 25-50%</v>
          </cell>
        </row>
        <row r="15">
          <cell r="R15" t="str">
            <v>3 - 50-75%</v>
          </cell>
        </row>
        <row r="16">
          <cell r="R16" t="str">
            <v>4 - 75-100%</v>
          </cell>
        </row>
      </sheetData>
      <sheetData sheetId="11"/>
      <sheetData sheetId="12"/>
      <sheetData sheetId="13"/>
      <sheetData sheetId="14">
        <row r="2">
          <cell r="K2" t="str">
            <v>0 - Menos de 5%</v>
          </cell>
        </row>
        <row r="3">
          <cell r="K3" t="str">
            <v>1 - 6 a 30 %</v>
          </cell>
        </row>
        <row r="4">
          <cell r="K4" t="str">
            <v>2 - 31  a 60%</v>
          </cell>
        </row>
        <row r="5">
          <cell r="K5" t="str">
            <v>3 - 61 a 90 %</v>
          </cell>
        </row>
        <row r="6">
          <cell r="K6" t="str">
            <v>4 - Mais de 90%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quérito aos alunos "/>
      <sheetName val="Folha2"/>
      <sheetName val="Resultados"/>
    </sheetNames>
    <sheetDataSet>
      <sheetData sheetId="0"/>
      <sheetData sheetId="1">
        <row r="1">
          <cell r="E1" t="str">
            <v>0 - Raramente</v>
          </cell>
        </row>
        <row r="2">
          <cell r="E2" t="str">
            <v>1 - Com frequência</v>
          </cell>
          <cell r="H2" t="str">
            <v>0 - Nenhuma</v>
          </cell>
        </row>
        <row r="3">
          <cell r="E3" t="str">
            <v xml:space="preserve">2- Quase sempre </v>
          </cell>
          <cell r="H3" t="str">
            <v>1 - Uma vez</v>
          </cell>
        </row>
        <row r="4">
          <cell r="H4" t="str">
            <v>2 - Poucas vezes</v>
          </cell>
        </row>
        <row r="5">
          <cell r="H5" t="str">
            <v>3- Algumas vezes</v>
          </cell>
        </row>
        <row r="6">
          <cell r="H6" t="str">
            <v>4 - Muitas Vezes</v>
          </cell>
        </row>
        <row r="8">
          <cell r="L8" t="str">
            <v>0 - Quase Sempre</v>
          </cell>
        </row>
        <row r="9">
          <cell r="L9" t="str">
            <v>1 - Com frequência</v>
          </cell>
        </row>
        <row r="10">
          <cell r="C10" t="str">
            <v>0 - Raramente</v>
          </cell>
          <cell r="L10" t="str">
            <v>2 - Às vezes</v>
          </cell>
        </row>
        <row r="11">
          <cell r="C11" t="str">
            <v>1 - Às vezes</v>
          </cell>
          <cell r="L11" t="str">
            <v>3 - Raramente</v>
          </cell>
        </row>
        <row r="12">
          <cell r="C12" t="str">
            <v>2 - Com frequência</v>
          </cell>
          <cell r="L12" t="str">
            <v>4 - Nunca</v>
          </cell>
        </row>
        <row r="13">
          <cell r="C13" t="str">
            <v>3 - Quase sempre</v>
          </cell>
        </row>
        <row r="14">
          <cell r="C14" t="str">
            <v>4 - Sempre</v>
          </cell>
          <cell r="F14" t="str">
            <v>0 - Raramente</v>
          </cell>
        </row>
        <row r="15">
          <cell r="F15" t="str">
            <v>1 - Às vezes</v>
          </cell>
        </row>
        <row r="16">
          <cell r="F16" t="str">
            <v>2 - Com frequência</v>
          </cell>
          <cell r="J16" t="str">
            <v>0 - Não</v>
          </cell>
        </row>
        <row r="17">
          <cell r="F17" t="str">
            <v>3 - Quase sempre</v>
          </cell>
          <cell r="J17" t="str">
            <v xml:space="preserve">1 - talvez </v>
          </cell>
        </row>
        <row r="18">
          <cell r="J18" t="str">
            <v>2 - Sim</v>
          </cell>
        </row>
        <row r="19">
          <cell r="A19" t="str">
            <v>0 - Quase sempre</v>
          </cell>
        </row>
        <row r="20">
          <cell r="A20" t="str">
            <v>1 - Com frequência</v>
          </cell>
        </row>
        <row r="21">
          <cell r="A21" t="str">
            <v>2 - Às vezes</v>
          </cell>
        </row>
        <row r="22">
          <cell r="A22" t="str">
            <v>3 - Raramente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ão Para Impressão"/>
      <sheetName val="Inquérito aos alunos (1)"/>
      <sheetName val="Inquérito aos alunos (2)"/>
      <sheetName val="Inquérito aos alunos (3)"/>
      <sheetName val="Inquérito aos alunos (4)"/>
      <sheetName val="Inquérito aos alunos (5)"/>
      <sheetName val="Inquérito aos alunos (6)"/>
      <sheetName val="Inquérito aos alunos (7)"/>
      <sheetName val="Inquérito aos alunos (8)"/>
      <sheetName val="Inquérito aos alunos (9)"/>
      <sheetName val="Inquérito aos alunos (10)"/>
      <sheetName val="Inquérito aos alunos (11)"/>
      <sheetName val="Inquérito aos alunos (12)"/>
      <sheetName val="Inquérito aos alunos (13)"/>
      <sheetName val="Inquérito aos alunos (14)"/>
      <sheetName val="Inquérito aos alunos (15)"/>
      <sheetName val="Inquérito aos alunos (16)"/>
      <sheetName val="Inquérito aos alunos (17)"/>
      <sheetName val="Inquérito aos alunos (18)"/>
      <sheetName val="Inquérito aos alunos (19)"/>
      <sheetName val="Inquérito aos alunos (20)"/>
      <sheetName val="Inquérito aos alunos (21)"/>
      <sheetName val="Inquérito aos alunos (22)"/>
      <sheetName val="Inquérito aos alunos (23)"/>
      <sheetName val="Inquérito aos alunos (24)"/>
      <sheetName val="Inquérito aos alunos (25)"/>
      <sheetName val="Inquérito aos alunos (26)"/>
      <sheetName val="Inquérito aos alunos (27)"/>
      <sheetName val="Inquérito aos alunos (28)"/>
      <sheetName val="Inquérito aos alunos (29)"/>
      <sheetName val="Inquérito aos alunos (30)"/>
    </sheetNames>
    <sheetDataSet>
      <sheetData sheetId="0"/>
      <sheetData sheetId="1">
        <row r="4">
          <cell r="S4" t="str">
            <v>Não</v>
          </cell>
        </row>
        <row r="5">
          <cell r="S5" t="str">
            <v>Sim</v>
          </cell>
        </row>
        <row r="33">
          <cell r="P33" t="str">
            <v>Nunca</v>
          </cell>
        </row>
        <row r="34">
          <cell r="P34" t="str">
            <v>Às Vezes</v>
          </cell>
        </row>
        <row r="35">
          <cell r="P35" t="str">
            <v>Quase Sempre</v>
          </cell>
        </row>
        <row r="36">
          <cell r="P36" t="str">
            <v>Sempre</v>
          </cell>
        </row>
        <row r="38">
          <cell r="P38" t="str">
            <v>Comboio</v>
          </cell>
        </row>
        <row r="39">
          <cell r="P39" t="str">
            <v>Autocarro</v>
          </cell>
        </row>
        <row r="41">
          <cell r="P41" t="str">
            <v>Nunca</v>
          </cell>
        </row>
        <row r="42">
          <cell r="P42" t="str">
            <v>Raramente</v>
          </cell>
        </row>
        <row r="43">
          <cell r="P43" t="str">
            <v>Às Vezes</v>
          </cell>
        </row>
        <row r="44">
          <cell r="P44" t="str">
            <v>Quase Sempre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sabelsalazar.pt/portal/index.php?option=com_wrapper&amp;view=wrapper&amp;Itemid=215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ecoescoladdinis.wordpress.com/2010/02/09/questionario-aos-alunos-auditoria-ambiental/" TargetMode="External"/><Relationship Id="rId1" Type="http://schemas.openxmlformats.org/officeDocument/2006/relationships/hyperlink" Target="https://docs.google.com/spreadsheet/viewform?formkey=dHFIQnNiRGNkWk9Qc3BfUUdRMEotTmc6M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ocs.google.com/spreadsheet/viewform?formkey=dGViak54LXoyZTQtemVNVkhJTDVXbFE6MA" TargetMode="External"/><Relationship Id="rId4" Type="http://schemas.openxmlformats.org/officeDocument/2006/relationships/hyperlink" Target="https://spreadsheets.google.com/viewform?hl=pt_PT&amp;pli=1&amp;formkey=dHlCUzJ1TGNseGlSeFhHQUhVNm5jOUE6MA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file://F:\Auditoria2015\Os%20meus%20documentos\Os%20meus%20documentos\My%20Dropbox\Defini&#231;&#245;es%20locais\Temporary%20Internet%20Files\Content.Outlook\Defini&#231;&#245;es%20locais\Temporary%20Internet%20Files\Content.Outlook\AppData\Local\Microsoft\Windows\Temporary%20Internet%20Files\Content.Outlook\Os%20meus%20documentos\Downloads\5.Guia_de_auditoria_Ambiental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BJ491"/>
  <sheetViews>
    <sheetView zoomScale="90" zoomScaleNormal="90" workbookViewId="0">
      <selection activeCell="A21" sqref="A21"/>
    </sheetView>
  </sheetViews>
  <sheetFormatPr defaultRowHeight="15" x14ac:dyDescent="0.25"/>
  <cols>
    <col min="5" max="5" width="16.7109375" customWidth="1"/>
    <col min="6" max="6" width="59.7109375" customWidth="1"/>
    <col min="8" max="8" width="24.5703125" style="35" customWidth="1"/>
    <col min="9" max="9" width="9.140625" style="35"/>
    <col min="10" max="10" width="9.7109375" style="35" customWidth="1"/>
    <col min="11" max="11" width="13.28515625" customWidth="1"/>
    <col min="12" max="12" width="5.42578125" customWidth="1"/>
    <col min="13" max="13" width="13.5703125" customWidth="1"/>
    <col min="18" max="62" width="9.140625" style="39"/>
  </cols>
  <sheetData>
    <row r="1" spans="1:17" ht="15.75" x14ac:dyDescent="0.25">
      <c r="A1" s="33"/>
      <c r="B1" s="33"/>
      <c r="C1" s="33"/>
      <c r="D1" s="33"/>
      <c r="E1" s="33"/>
      <c r="F1" s="481" t="s">
        <v>633</v>
      </c>
      <c r="G1" s="33"/>
      <c r="H1" s="33"/>
      <c r="I1" s="33"/>
      <c r="J1" s="33"/>
      <c r="K1" s="39"/>
      <c r="L1" s="39"/>
      <c r="M1" s="39"/>
      <c r="N1" s="39"/>
      <c r="O1" s="39"/>
      <c r="P1" s="39"/>
      <c r="Q1" s="39"/>
    </row>
    <row r="2" spans="1:17" ht="14.25" customHeight="1" thickBot="1" x14ac:dyDescent="0.3">
      <c r="A2" s="33"/>
      <c r="B2" s="33"/>
      <c r="C2" s="33"/>
      <c r="D2" s="33"/>
      <c r="E2" s="33"/>
      <c r="F2" s="480"/>
      <c r="G2" s="33"/>
      <c r="H2" s="33"/>
      <c r="I2" s="33"/>
      <c r="J2" s="33"/>
      <c r="K2" s="39"/>
      <c r="L2" s="39"/>
      <c r="M2" s="39"/>
      <c r="N2" s="39"/>
      <c r="O2" s="39"/>
      <c r="P2" s="39"/>
      <c r="Q2" s="39"/>
    </row>
    <row r="3" spans="1:17" ht="15" customHeight="1" x14ac:dyDescent="0.25">
      <c r="A3" s="33"/>
      <c r="B3" s="33"/>
      <c r="C3" s="33"/>
      <c r="D3" s="33"/>
      <c r="E3" s="33"/>
      <c r="F3" s="489" t="s">
        <v>634</v>
      </c>
      <c r="G3" s="33"/>
      <c r="H3" s="144" t="s">
        <v>152</v>
      </c>
      <c r="I3" s="145"/>
      <c r="J3" s="33"/>
      <c r="K3" s="33"/>
      <c r="L3" s="33"/>
      <c r="M3" s="33"/>
      <c r="N3" s="39"/>
      <c r="O3" s="39"/>
      <c r="P3" s="39"/>
      <c r="Q3" s="39"/>
    </row>
    <row r="4" spans="1:17" x14ac:dyDescent="0.25">
      <c r="A4" s="33"/>
      <c r="B4" s="33"/>
      <c r="C4" s="33"/>
      <c r="D4" s="33"/>
      <c r="E4" s="33"/>
      <c r="F4" s="489"/>
      <c r="G4" s="33"/>
      <c r="H4" s="160" t="s">
        <v>153</v>
      </c>
      <c r="I4" s="143" t="e">
        <f>Resíduos!P6</f>
        <v>#N/A</v>
      </c>
      <c r="J4" s="39" t="s">
        <v>295</v>
      </c>
      <c r="K4" s="33"/>
      <c r="L4" s="33"/>
      <c r="M4" s="33"/>
      <c r="N4" s="39"/>
      <c r="O4" s="39"/>
      <c r="P4" s="39"/>
      <c r="Q4" s="39"/>
    </row>
    <row r="5" spans="1:17" ht="15.75" thickBot="1" x14ac:dyDescent="0.3">
      <c r="A5" s="33"/>
      <c r="B5" s="33"/>
      <c r="C5" s="33"/>
      <c r="D5" s="33"/>
      <c r="E5" s="33"/>
      <c r="F5" s="489"/>
      <c r="G5" s="33"/>
      <c r="H5" s="160" t="s">
        <v>154</v>
      </c>
      <c r="I5" s="137" t="e">
        <f>Água!P6</f>
        <v>#N/A</v>
      </c>
      <c r="J5" s="39" t="s">
        <v>295</v>
      </c>
      <c r="K5" s="33"/>
      <c r="L5" s="33"/>
      <c r="M5" s="33"/>
      <c r="N5" s="39"/>
      <c r="O5" s="39"/>
      <c r="P5" s="39"/>
      <c r="Q5" s="39"/>
    </row>
    <row r="6" spans="1:17" x14ac:dyDescent="0.25">
      <c r="A6" s="33"/>
      <c r="B6" s="33"/>
      <c r="C6" s="33"/>
      <c r="D6" s="33"/>
      <c r="E6" s="33"/>
      <c r="F6" s="489"/>
      <c r="G6" s="33"/>
      <c r="H6" s="160" t="s">
        <v>155</v>
      </c>
      <c r="I6" s="137" t="e">
        <f>Energia!N6</f>
        <v>#N/A</v>
      </c>
      <c r="J6" s="39" t="s">
        <v>295</v>
      </c>
      <c r="K6" s="485" t="s">
        <v>296</v>
      </c>
      <c r="L6" s="33"/>
      <c r="M6" s="487" t="s">
        <v>297</v>
      </c>
      <c r="N6" s="39"/>
      <c r="O6" s="39"/>
      <c r="P6" s="39"/>
      <c r="Q6" s="39"/>
    </row>
    <row r="7" spans="1:17" ht="15.75" thickBot="1" x14ac:dyDescent="0.3">
      <c r="A7" s="33"/>
      <c r="B7" s="33"/>
      <c r="C7" s="33"/>
      <c r="D7" s="33"/>
      <c r="E7" s="33"/>
      <c r="F7" s="489"/>
      <c r="G7" s="33"/>
      <c r="H7" s="160" t="s">
        <v>157</v>
      </c>
      <c r="I7" s="137" t="e">
        <f>'Esp. Exteriores'!N6</f>
        <v>#N/A</v>
      </c>
      <c r="J7" s="39" t="s">
        <v>295</v>
      </c>
      <c r="K7" s="486"/>
      <c r="L7" s="33"/>
      <c r="M7" s="488"/>
      <c r="N7" s="39"/>
      <c r="O7" s="39"/>
      <c r="P7" s="39"/>
      <c r="Q7" s="39"/>
    </row>
    <row r="8" spans="1:17" ht="16.5" thickBot="1" x14ac:dyDescent="0.3">
      <c r="A8" s="33"/>
      <c r="B8" s="33"/>
      <c r="C8" s="33"/>
      <c r="D8" s="33"/>
      <c r="E8" s="33"/>
      <c r="F8" s="489"/>
      <c r="G8" s="33"/>
      <c r="H8" s="160" t="s">
        <v>158</v>
      </c>
      <c r="I8" s="137" t="e">
        <f>Biodiversidade!N6</f>
        <v>#N/A</v>
      </c>
      <c r="J8" s="39" t="s">
        <v>295</v>
      </c>
      <c r="K8" s="347" t="e">
        <f>'Resultados globais'!O3</f>
        <v>#N/A</v>
      </c>
      <c r="L8" s="33"/>
      <c r="M8" s="347" t="e">
        <f>'Resultados globais'!P3</f>
        <v>#N/A</v>
      </c>
      <c r="N8" s="39"/>
      <c r="O8" s="39"/>
      <c r="P8" s="39"/>
      <c r="Q8" s="39"/>
    </row>
    <row r="9" spans="1:17" x14ac:dyDescent="0.25">
      <c r="A9" s="33"/>
      <c r="B9" s="33"/>
      <c r="C9" s="33"/>
      <c r="D9" s="33"/>
      <c r="E9" s="33"/>
      <c r="F9" s="489"/>
      <c r="G9" s="33"/>
      <c r="H9" s="160" t="s">
        <v>166</v>
      </c>
      <c r="I9" s="137" t="e">
        <f>'Esp. Exteriores'!N6</f>
        <v>#N/A</v>
      </c>
      <c r="J9" s="39" t="s">
        <v>295</v>
      </c>
      <c r="K9" s="33"/>
      <c r="L9" s="33"/>
      <c r="M9" s="33"/>
      <c r="N9" s="39"/>
      <c r="O9" s="39"/>
      <c r="P9" s="39"/>
      <c r="Q9" s="39"/>
    </row>
    <row r="10" spans="1:17" x14ac:dyDescent="0.25">
      <c r="A10" s="33"/>
      <c r="B10" s="33"/>
      <c r="C10" s="33"/>
      <c r="D10" s="33"/>
      <c r="E10" s="33"/>
      <c r="F10" s="489"/>
      <c r="G10" s="33"/>
      <c r="H10" s="160" t="s">
        <v>168</v>
      </c>
      <c r="I10" s="137" t="e">
        <f>Floresta!N6</f>
        <v>#N/A</v>
      </c>
      <c r="J10" s="39" t="s">
        <v>295</v>
      </c>
      <c r="K10" s="33"/>
      <c r="L10" s="33"/>
      <c r="M10" s="33"/>
      <c r="N10" s="39"/>
      <c r="O10" s="39"/>
      <c r="P10" s="39"/>
      <c r="Q10" s="39"/>
    </row>
    <row r="11" spans="1:17" x14ac:dyDescent="0.25">
      <c r="A11" s="33"/>
      <c r="B11" s="33"/>
      <c r="C11" s="33"/>
      <c r="D11" s="33"/>
      <c r="E11" s="33"/>
      <c r="F11" s="489"/>
      <c r="G11" s="33"/>
      <c r="H11" s="160" t="s">
        <v>167</v>
      </c>
      <c r="I11" s="137" t="e">
        <f>Mar!N6</f>
        <v>#N/A</v>
      </c>
      <c r="J11" s="39" t="s">
        <v>295</v>
      </c>
      <c r="K11" s="33"/>
      <c r="L11" s="33"/>
      <c r="M11" s="33"/>
      <c r="N11" s="39"/>
      <c r="O11" s="39"/>
      <c r="P11" s="39"/>
      <c r="Q11" s="39"/>
    </row>
    <row r="12" spans="1:17" x14ac:dyDescent="0.25">
      <c r="A12" s="33"/>
      <c r="B12" s="33"/>
      <c r="C12" s="33"/>
      <c r="D12" s="33"/>
      <c r="E12" s="33"/>
      <c r="F12" s="489"/>
      <c r="G12" s="33"/>
      <c r="H12" s="160" t="s">
        <v>287</v>
      </c>
      <c r="I12" s="137" t="e">
        <f>Mobilidade!N6</f>
        <v>#N/A</v>
      </c>
      <c r="J12" s="39" t="s">
        <v>295</v>
      </c>
      <c r="K12" s="33"/>
      <c r="L12" s="33"/>
      <c r="M12" s="33"/>
      <c r="N12" s="39"/>
      <c r="O12" s="39"/>
      <c r="P12" s="39"/>
      <c r="Q12" s="39"/>
    </row>
    <row r="13" spans="1:17" x14ac:dyDescent="0.25">
      <c r="A13" s="33"/>
      <c r="B13" s="33"/>
      <c r="C13" s="33"/>
      <c r="D13" s="33"/>
      <c r="E13" s="33"/>
      <c r="F13" s="489"/>
      <c r="G13" s="33"/>
      <c r="H13" s="160" t="s">
        <v>156</v>
      </c>
      <c r="I13" s="137" t="e">
        <f>Ruído!N6</f>
        <v>#N/A</v>
      </c>
      <c r="J13" s="39" t="s">
        <v>295</v>
      </c>
      <c r="K13" s="33"/>
      <c r="L13" s="33"/>
      <c r="M13" s="33"/>
      <c r="N13" s="39"/>
      <c r="O13" s="39"/>
      <c r="P13" s="39"/>
      <c r="Q13" s="39"/>
    </row>
    <row r="14" spans="1:17" x14ac:dyDescent="0.25">
      <c r="A14" s="33"/>
      <c r="B14" s="33"/>
      <c r="C14" s="33"/>
      <c r="D14" s="33"/>
      <c r="E14" s="33"/>
      <c r="F14" s="489"/>
      <c r="G14" s="33"/>
      <c r="H14" s="160" t="s">
        <v>199</v>
      </c>
      <c r="I14" s="137" t="e">
        <f>Alimentação!N6</f>
        <v>#N/A</v>
      </c>
      <c r="J14" s="39" t="s">
        <v>295</v>
      </c>
      <c r="K14" s="33"/>
      <c r="L14" s="33"/>
      <c r="M14" s="402"/>
      <c r="N14" s="39"/>
      <c r="O14" s="39"/>
      <c r="P14" s="39"/>
      <c r="Q14" s="39"/>
    </row>
    <row r="15" spans="1:17" ht="15.75" thickBot="1" x14ac:dyDescent="0.3">
      <c r="A15" s="33"/>
      <c r="B15" s="33"/>
      <c r="C15" s="33"/>
      <c r="D15" s="33"/>
      <c r="E15" s="33"/>
      <c r="F15" s="489"/>
      <c r="G15" s="33"/>
      <c r="H15" s="160" t="s">
        <v>352</v>
      </c>
      <c r="I15" s="138" t="e">
        <f>'Gestão Ambiental'!N6</f>
        <v>#N/A</v>
      </c>
      <c r="J15" s="39" t="s">
        <v>295</v>
      </c>
      <c r="L15" s="33"/>
      <c r="M15" s="33"/>
      <c r="N15" s="39"/>
      <c r="O15" s="39"/>
      <c r="P15" s="39"/>
      <c r="Q15" s="39"/>
    </row>
    <row r="16" spans="1:17" ht="15.75" thickBot="1" x14ac:dyDescent="0.3">
      <c r="A16" s="33"/>
      <c r="B16" s="33"/>
      <c r="C16" s="33"/>
      <c r="D16" s="33"/>
      <c r="E16" s="33"/>
      <c r="F16" s="489"/>
      <c r="G16" s="33"/>
      <c r="I16" s="403" t="e">
        <f>SUM(I4:I15)/12</f>
        <v>#N/A</v>
      </c>
      <c r="J16" s="39" t="s">
        <v>295</v>
      </c>
      <c r="K16" s="33"/>
      <c r="L16" s="33"/>
      <c r="M16" s="33"/>
      <c r="N16" s="39"/>
      <c r="O16" s="39"/>
      <c r="P16" s="39"/>
      <c r="Q16" s="39"/>
    </row>
    <row r="17" spans="1:17" ht="16.5" customHeight="1" x14ac:dyDescent="0.25">
      <c r="A17" s="33"/>
      <c r="B17" s="33"/>
      <c r="C17" s="33"/>
      <c r="D17" s="34"/>
      <c r="E17" s="33"/>
      <c r="F17" s="489"/>
      <c r="G17" s="33"/>
      <c r="H17" s="36"/>
      <c r="I17" s="147" t="s">
        <v>298</v>
      </c>
      <c r="J17" s="33"/>
      <c r="K17" s="33"/>
      <c r="L17" s="33"/>
      <c r="M17" s="33"/>
      <c r="N17" s="39"/>
      <c r="O17" s="39"/>
      <c r="P17" s="39"/>
      <c r="Q17" s="39"/>
    </row>
    <row r="18" spans="1:17" ht="24" customHeight="1" x14ac:dyDescent="0.25">
      <c r="A18" s="33"/>
      <c r="B18" s="33"/>
      <c r="C18" s="33"/>
      <c r="D18" s="33"/>
      <c r="E18" s="33"/>
      <c r="F18" s="489"/>
      <c r="G18" s="33"/>
      <c r="H18" s="444"/>
      <c r="I18" s="33"/>
      <c r="J18" s="107"/>
      <c r="L18" s="136"/>
      <c r="O18" s="39"/>
      <c r="P18" s="39"/>
      <c r="Q18" s="39"/>
    </row>
    <row r="19" spans="1:17" ht="28.5" customHeight="1" x14ac:dyDescent="0.25">
      <c r="A19" s="33"/>
      <c r="B19" s="33"/>
      <c r="C19" s="33"/>
      <c r="D19" s="33"/>
      <c r="E19" s="33"/>
      <c r="F19" s="489"/>
      <c r="G19" s="33"/>
      <c r="H19" s="139" t="s">
        <v>293</v>
      </c>
      <c r="I19" s="146"/>
      <c r="J19" s="33"/>
      <c r="K19" s="33"/>
      <c r="L19" s="33"/>
      <c r="M19" s="33"/>
      <c r="N19" s="39"/>
      <c r="O19" s="39"/>
      <c r="P19" s="39"/>
      <c r="Q19" s="39"/>
    </row>
    <row r="20" spans="1:17" ht="30" customHeight="1" thickBot="1" x14ac:dyDescent="0.3">
      <c r="A20" s="33"/>
      <c r="B20" s="33"/>
      <c r="C20" s="33"/>
      <c r="D20" s="33"/>
      <c r="E20" s="33"/>
      <c r="F20" s="489"/>
      <c r="G20" s="33"/>
      <c r="H20" s="140" t="s">
        <v>294</v>
      </c>
      <c r="I20" s="142"/>
      <c r="J20" s="141"/>
      <c r="K20" s="39"/>
      <c r="L20" s="39"/>
      <c r="M20" s="39"/>
      <c r="N20" s="39"/>
      <c r="O20" s="39"/>
      <c r="P20" s="39"/>
      <c r="Q20" s="39"/>
    </row>
    <row r="21" spans="1:17" x14ac:dyDescent="0.25">
      <c r="A21" s="33"/>
      <c r="B21" s="33"/>
      <c r="C21" s="33"/>
      <c r="D21" s="33"/>
      <c r="E21" s="33"/>
      <c r="F21" s="489"/>
      <c r="G21" s="33"/>
      <c r="H21" s="39"/>
      <c r="I21" s="39"/>
      <c r="J21" s="39"/>
      <c r="K21" s="39"/>
      <c r="L21" s="39"/>
      <c r="M21" s="39"/>
      <c r="N21" s="39"/>
      <c r="O21" s="39"/>
      <c r="P21" s="39"/>
      <c r="Q21" s="39"/>
    </row>
    <row r="22" spans="1:17" x14ac:dyDescent="0.25">
      <c r="A22" s="33"/>
      <c r="B22" s="33"/>
      <c r="C22" s="33"/>
      <c r="D22" s="33"/>
      <c r="E22" s="33"/>
      <c r="F22" s="489"/>
      <c r="G22" s="33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17" ht="16.5" customHeight="1" thickBot="1" x14ac:dyDescent="0.3">
      <c r="A23" s="33"/>
      <c r="B23" s="33"/>
      <c r="C23" s="33"/>
      <c r="D23" s="33"/>
      <c r="E23" s="33"/>
      <c r="F23" s="490"/>
      <c r="G23" s="33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17" x14ac:dyDescent="0.25">
      <c r="A24" s="33"/>
      <c r="B24" s="33"/>
      <c r="C24" s="33"/>
      <c r="D24" s="33"/>
      <c r="E24" s="33"/>
      <c r="F24" s="33"/>
      <c r="G24" s="33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17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9"/>
      <c r="O25" s="39"/>
      <c r="P25" s="39"/>
      <c r="Q25" s="39"/>
    </row>
    <row r="26" spans="1:17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9"/>
      <c r="L26" s="39"/>
      <c r="M26" s="39"/>
      <c r="N26" s="39"/>
      <c r="O26" s="39"/>
      <c r="P26" s="39"/>
      <c r="Q26" s="39"/>
    </row>
    <row r="27" spans="1:17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9"/>
      <c r="L27" s="39"/>
      <c r="M27" s="39"/>
      <c r="N27" s="39"/>
      <c r="O27" s="39"/>
      <c r="P27" s="39"/>
      <c r="Q27" s="39"/>
    </row>
    <row r="28" spans="1:17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9"/>
      <c r="L28" s="39"/>
      <c r="M28" s="39"/>
      <c r="N28" s="39"/>
      <c r="O28" s="39"/>
      <c r="P28" s="39"/>
      <c r="Q28" s="39"/>
    </row>
    <row r="29" spans="1:17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9"/>
      <c r="L29" s="39"/>
      <c r="M29" s="39"/>
      <c r="N29" s="39"/>
      <c r="O29" s="39"/>
      <c r="P29" s="39"/>
      <c r="Q29" s="39"/>
    </row>
    <row r="30" spans="1:17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17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17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1:17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1:17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1:17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1:17" s="39" customFormat="1" x14ac:dyDescent="0.25"/>
    <row r="37" spans="1:17" s="39" customFormat="1" x14ac:dyDescent="0.25"/>
    <row r="38" spans="1:17" s="39" customFormat="1" x14ac:dyDescent="0.25"/>
    <row r="39" spans="1:17" s="39" customFormat="1" x14ac:dyDescent="0.25"/>
    <row r="40" spans="1:17" s="39" customFormat="1" x14ac:dyDescent="0.25"/>
    <row r="41" spans="1:17" s="39" customFormat="1" x14ac:dyDescent="0.25"/>
    <row r="42" spans="1:17" s="39" customFormat="1" x14ac:dyDescent="0.25"/>
    <row r="43" spans="1:17" s="39" customFormat="1" x14ac:dyDescent="0.25"/>
    <row r="44" spans="1:17" s="39" customFormat="1" x14ac:dyDescent="0.25"/>
    <row r="45" spans="1:17" s="39" customFormat="1" x14ac:dyDescent="0.25"/>
    <row r="46" spans="1:17" s="39" customFormat="1" x14ac:dyDescent="0.25"/>
    <row r="47" spans="1:17" s="39" customFormat="1" x14ac:dyDescent="0.25"/>
    <row r="48" spans="1:17" s="39" customFormat="1" x14ac:dyDescent="0.25"/>
    <row r="49" spans="1:5" s="39" customFormat="1" x14ac:dyDescent="0.25"/>
    <row r="50" spans="1:5" s="39" customFormat="1" x14ac:dyDescent="0.25"/>
    <row r="51" spans="1:5" s="39" customFormat="1" x14ac:dyDescent="0.25"/>
    <row r="52" spans="1:5" s="39" customFormat="1" x14ac:dyDescent="0.25"/>
    <row r="53" spans="1:5" s="39" customFormat="1" ht="15.75" x14ac:dyDescent="0.25">
      <c r="A53" s="36"/>
      <c r="B53" s="37"/>
      <c r="C53" s="38" t="s">
        <v>160</v>
      </c>
      <c r="D53" s="33"/>
      <c r="E53" s="33"/>
    </row>
    <row r="54" spans="1:5" s="39" customFormat="1" x14ac:dyDescent="0.25">
      <c r="A54" s="36"/>
      <c r="B54" s="33"/>
      <c r="C54" s="436" t="s">
        <v>161</v>
      </c>
      <c r="D54" s="33"/>
      <c r="E54" s="33"/>
    </row>
    <row r="55" spans="1:5" s="39" customFormat="1" x14ac:dyDescent="0.25">
      <c r="A55" s="33"/>
      <c r="B55" s="33"/>
      <c r="C55" s="36" t="s">
        <v>162</v>
      </c>
      <c r="D55" s="33"/>
      <c r="E55" s="33"/>
    </row>
    <row r="56" spans="1:5" s="39" customFormat="1" x14ac:dyDescent="0.25">
      <c r="A56" s="33"/>
      <c r="B56" s="33"/>
      <c r="C56" s="36" t="s">
        <v>163</v>
      </c>
      <c r="D56" s="33"/>
      <c r="E56" s="33"/>
    </row>
    <row r="57" spans="1:5" s="39" customFormat="1" x14ac:dyDescent="0.25">
      <c r="A57" s="33"/>
      <c r="B57" s="33"/>
      <c r="C57" s="36" t="s">
        <v>164</v>
      </c>
      <c r="D57" s="33"/>
      <c r="E57" s="33"/>
    </row>
    <row r="58" spans="1:5" s="39" customFormat="1" x14ac:dyDescent="0.25">
      <c r="A58" s="33"/>
      <c r="B58" s="33"/>
      <c r="C58" s="36" t="s">
        <v>165</v>
      </c>
      <c r="D58" s="33"/>
      <c r="E58" s="33"/>
    </row>
    <row r="59" spans="1:5" s="39" customFormat="1" x14ac:dyDescent="0.25"/>
    <row r="60" spans="1:5" s="39" customFormat="1" x14ac:dyDescent="0.25"/>
    <row r="61" spans="1:5" s="39" customFormat="1" x14ac:dyDescent="0.25"/>
    <row r="62" spans="1:5" s="39" customFormat="1" x14ac:dyDescent="0.25"/>
    <row r="63" spans="1:5" s="39" customFormat="1" x14ac:dyDescent="0.25"/>
    <row r="64" spans="1:5" s="39" customFormat="1" x14ac:dyDescent="0.25"/>
    <row r="65" s="39" customFormat="1" x14ac:dyDescent="0.25"/>
    <row r="66" s="39" customFormat="1" x14ac:dyDescent="0.25"/>
    <row r="67" s="39" customFormat="1" x14ac:dyDescent="0.25"/>
    <row r="68" s="39" customFormat="1" x14ac:dyDescent="0.25"/>
    <row r="69" s="39" customFormat="1" x14ac:dyDescent="0.25"/>
    <row r="70" s="39" customFormat="1" x14ac:dyDescent="0.25"/>
    <row r="71" s="39" customFormat="1" x14ac:dyDescent="0.25"/>
    <row r="72" s="39" customFormat="1" x14ac:dyDescent="0.25"/>
    <row r="73" s="39" customFormat="1" x14ac:dyDescent="0.25"/>
    <row r="74" s="39" customFormat="1" x14ac:dyDescent="0.25"/>
    <row r="75" s="39" customFormat="1" x14ac:dyDescent="0.25"/>
    <row r="76" s="39" customFormat="1" x14ac:dyDescent="0.25"/>
    <row r="77" s="39" customFormat="1" x14ac:dyDescent="0.25"/>
    <row r="78" s="39" customFormat="1" x14ac:dyDescent="0.25"/>
    <row r="79" s="39" customFormat="1" x14ac:dyDescent="0.25"/>
    <row r="80" s="39" customFormat="1" x14ac:dyDescent="0.25"/>
    <row r="81" s="39" customFormat="1" x14ac:dyDescent="0.25"/>
    <row r="82" s="39" customFormat="1" x14ac:dyDescent="0.25"/>
    <row r="83" s="39" customFormat="1" x14ac:dyDescent="0.25"/>
    <row r="84" s="39" customFormat="1" x14ac:dyDescent="0.25"/>
    <row r="85" s="39" customFormat="1" x14ac:dyDescent="0.25"/>
    <row r="86" s="39" customFormat="1" x14ac:dyDescent="0.25"/>
    <row r="87" s="39" customFormat="1" x14ac:dyDescent="0.25"/>
    <row r="88" s="39" customFormat="1" x14ac:dyDescent="0.25"/>
    <row r="89" s="39" customFormat="1" x14ac:dyDescent="0.25"/>
    <row r="90" s="39" customFormat="1" x14ac:dyDescent="0.25"/>
    <row r="91" s="39" customFormat="1" x14ac:dyDescent="0.25"/>
    <row r="92" s="39" customFormat="1" x14ac:dyDescent="0.25"/>
    <row r="93" s="39" customFormat="1" x14ac:dyDescent="0.25"/>
    <row r="94" s="39" customFormat="1" x14ac:dyDescent="0.25"/>
    <row r="95" s="39" customFormat="1" x14ac:dyDescent="0.25"/>
    <row r="96" s="39" customFormat="1" x14ac:dyDescent="0.25"/>
    <row r="97" s="39" customFormat="1" x14ac:dyDescent="0.25"/>
    <row r="98" s="39" customFormat="1" x14ac:dyDescent="0.25"/>
    <row r="99" s="39" customFormat="1" x14ac:dyDescent="0.25"/>
    <row r="100" s="39" customFormat="1" x14ac:dyDescent="0.25"/>
    <row r="101" s="39" customFormat="1" x14ac:dyDescent="0.25"/>
    <row r="102" s="39" customFormat="1" x14ac:dyDescent="0.25"/>
    <row r="103" s="39" customFormat="1" x14ac:dyDescent="0.25"/>
    <row r="104" s="39" customFormat="1" x14ac:dyDescent="0.25"/>
    <row r="105" s="39" customFormat="1" x14ac:dyDescent="0.25"/>
    <row r="106" s="39" customFormat="1" x14ac:dyDescent="0.25"/>
    <row r="107" s="39" customFormat="1" x14ac:dyDescent="0.25"/>
    <row r="108" s="39" customFormat="1" x14ac:dyDescent="0.25"/>
    <row r="109" s="39" customFormat="1" x14ac:dyDescent="0.25"/>
    <row r="110" s="39" customFormat="1" x14ac:dyDescent="0.25"/>
    <row r="111" s="39" customFormat="1" x14ac:dyDescent="0.25"/>
    <row r="112" s="39" customFormat="1" x14ac:dyDescent="0.25"/>
    <row r="113" s="39" customFormat="1" x14ac:dyDescent="0.25"/>
    <row r="114" s="39" customFormat="1" x14ac:dyDescent="0.25"/>
    <row r="115" s="39" customFormat="1" x14ac:dyDescent="0.25"/>
    <row r="116" s="39" customFormat="1" x14ac:dyDescent="0.25"/>
    <row r="117" s="39" customFormat="1" x14ac:dyDescent="0.25"/>
    <row r="118" s="39" customFormat="1" x14ac:dyDescent="0.25"/>
    <row r="119" s="39" customFormat="1" x14ac:dyDescent="0.25"/>
    <row r="120" s="39" customFormat="1" x14ac:dyDescent="0.25"/>
    <row r="121" s="39" customFormat="1" x14ac:dyDescent="0.25"/>
    <row r="122" s="39" customFormat="1" x14ac:dyDescent="0.25"/>
    <row r="123" s="39" customFormat="1" x14ac:dyDescent="0.25"/>
    <row r="124" s="39" customFormat="1" x14ac:dyDescent="0.25"/>
    <row r="125" s="39" customFormat="1" x14ac:dyDescent="0.25"/>
    <row r="126" s="39" customFormat="1" x14ac:dyDescent="0.25"/>
    <row r="127" s="39" customFormat="1" x14ac:dyDescent="0.25"/>
    <row r="128" s="39" customFormat="1" x14ac:dyDescent="0.25"/>
    <row r="129" s="39" customFormat="1" x14ac:dyDescent="0.25"/>
    <row r="130" s="39" customFormat="1" x14ac:dyDescent="0.25"/>
    <row r="131" s="39" customFormat="1" x14ac:dyDescent="0.25"/>
    <row r="132" s="39" customFormat="1" x14ac:dyDescent="0.25"/>
    <row r="133" s="39" customFormat="1" x14ac:dyDescent="0.25"/>
    <row r="134" s="39" customFormat="1" x14ac:dyDescent="0.25"/>
    <row r="135" s="39" customFormat="1" x14ac:dyDescent="0.25"/>
    <row r="136" s="39" customFormat="1" x14ac:dyDescent="0.25"/>
    <row r="137" s="39" customFormat="1" x14ac:dyDescent="0.25"/>
    <row r="138" s="39" customFormat="1" x14ac:dyDescent="0.25"/>
    <row r="139" s="39" customFormat="1" x14ac:dyDescent="0.25"/>
    <row r="140" s="39" customFormat="1" x14ac:dyDescent="0.25"/>
    <row r="141" s="39" customFormat="1" x14ac:dyDescent="0.25"/>
    <row r="142" s="39" customFormat="1" x14ac:dyDescent="0.25"/>
    <row r="143" s="39" customFormat="1" x14ac:dyDescent="0.25"/>
    <row r="144" s="39" customFormat="1" x14ac:dyDescent="0.25"/>
    <row r="145" s="39" customFormat="1" x14ac:dyDescent="0.25"/>
    <row r="146" s="39" customFormat="1" x14ac:dyDescent="0.25"/>
    <row r="147" s="39" customFormat="1" x14ac:dyDescent="0.25"/>
    <row r="148" s="39" customFormat="1" x14ac:dyDescent="0.25"/>
    <row r="149" s="39" customFormat="1" x14ac:dyDescent="0.25"/>
    <row r="150" s="39" customFormat="1" x14ac:dyDescent="0.25"/>
    <row r="151" s="39" customFormat="1" x14ac:dyDescent="0.25"/>
    <row r="152" s="39" customFormat="1" x14ac:dyDescent="0.25"/>
    <row r="153" s="39" customFormat="1" x14ac:dyDescent="0.25"/>
    <row r="154" s="39" customFormat="1" x14ac:dyDescent="0.25"/>
    <row r="155" s="39" customFormat="1" x14ac:dyDescent="0.25"/>
    <row r="156" s="39" customFormat="1" x14ac:dyDescent="0.25"/>
    <row r="157" s="39" customFormat="1" x14ac:dyDescent="0.25"/>
    <row r="158" s="39" customFormat="1" x14ac:dyDescent="0.25"/>
    <row r="159" s="39" customFormat="1" x14ac:dyDescent="0.25"/>
    <row r="160" s="39" customFormat="1" x14ac:dyDescent="0.25"/>
    <row r="161" s="39" customFormat="1" x14ac:dyDescent="0.25"/>
    <row r="162" s="39" customFormat="1" x14ac:dyDescent="0.25"/>
    <row r="163" s="39" customFormat="1" x14ac:dyDescent="0.25"/>
    <row r="164" s="39" customFormat="1" x14ac:dyDescent="0.25"/>
    <row r="165" s="39" customFormat="1" x14ac:dyDescent="0.25"/>
    <row r="166" s="39" customFormat="1" x14ac:dyDescent="0.25"/>
    <row r="167" s="39" customFormat="1" x14ac:dyDescent="0.25"/>
    <row r="168" s="39" customFormat="1" x14ac:dyDescent="0.25"/>
    <row r="169" s="39" customFormat="1" x14ac:dyDescent="0.25"/>
    <row r="170" s="39" customFormat="1" x14ac:dyDescent="0.25"/>
    <row r="171" s="39" customFormat="1" x14ac:dyDescent="0.25"/>
    <row r="172" s="39" customFormat="1" x14ac:dyDescent="0.25"/>
    <row r="173" s="39" customFormat="1" x14ac:dyDescent="0.25"/>
    <row r="174" s="39" customFormat="1" x14ac:dyDescent="0.25"/>
    <row r="175" s="39" customFormat="1" x14ac:dyDescent="0.25"/>
    <row r="176" s="39" customFormat="1" x14ac:dyDescent="0.25"/>
    <row r="177" s="39" customFormat="1" x14ac:dyDescent="0.25"/>
    <row r="178" s="39" customFormat="1" x14ac:dyDescent="0.25"/>
    <row r="179" s="39" customFormat="1" x14ac:dyDescent="0.25"/>
    <row r="180" s="39" customFormat="1" x14ac:dyDescent="0.25"/>
    <row r="181" s="39" customFormat="1" x14ac:dyDescent="0.25"/>
    <row r="182" s="39" customFormat="1" x14ac:dyDescent="0.25"/>
    <row r="183" s="39" customFormat="1" x14ac:dyDescent="0.25"/>
    <row r="184" s="39" customFormat="1" x14ac:dyDescent="0.25"/>
    <row r="185" s="39" customFormat="1" x14ac:dyDescent="0.25"/>
    <row r="186" s="39" customFormat="1" x14ac:dyDescent="0.25"/>
    <row r="187" s="39" customFormat="1" x14ac:dyDescent="0.25"/>
    <row r="188" s="39" customFormat="1" x14ac:dyDescent="0.25"/>
    <row r="189" s="39" customFormat="1" x14ac:dyDescent="0.25"/>
    <row r="190" s="39" customFormat="1" x14ac:dyDescent="0.25"/>
    <row r="191" s="39" customFormat="1" x14ac:dyDescent="0.25"/>
    <row r="192" s="39" customFormat="1" x14ac:dyDescent="0.25"/>
    <row r="193" s="39" customFormat="1" x14ac:dyDescent="0.25"/>
    <row r="194" s="39" customFormat="1" x14ac:dyDescent="0.25"/>
    <row r="195" s="39" customFormat="1" x14ac:dyDescent="0.25"/>
    <row r="196" s="39" customFormat="1" x14ac:dyDescent="0.25"/>
    <row r="197" s="39" customFormat="1" x14ac:dyDescent="0.25"/>
    <row r="198" s="39" customFormat="1" x14ac:dyDescent="0.25"/>
    <row r="199" s="39" customFormat="1" x14ac:dyDescent="0.25"/>
    <row r="200" s="39" customFormat="1" x14ac:dyDescent="0.25"/>
    <row r="201" s="39" customFormat="1" x14ac:dyDescent="0.25"/>
    <row r="202" s="39" customFormat="1" x14ac:dyDescent="0.25"/>
    <row r="203" s="39" customFormat="1" x14ac:dyDescent="0.25"/>
    <row r="204" s="39" customFormat="1" x14ac:dyDescent="0.25"/>
    <row r="205" s="39" customFormat="1" x14ac:dyDescent="0.25"/>
    <row r="206" s="39" customFormat="1" x14ac:dyDescent="0.25"/>
    <row r="207" s="39" customFormat="1" x14ac:dyDescent="0.25"/>
    <row r="208" s="39" customFormat="1" x14ac:dyDescent="0.25"/>
    <row r="209" s="39" customFormat="1" x14ac:dyDescent="0.25"/>
    <row r="210" s="39" customFormat="1" x14ac:dyDescent="0.25"/>
    <row r="211" s="39" customFormat="1" x14ac:dyDescent="0.25"/>
    <row r="212" s="39" customFormat="1" x14ac:dyDescent="0.25"/>
    <row r="213" s="39" customFormat="1" x14ac:dyDescent="0.25"/>
    <row r="214" s="39" customFormat="1" x14ac:dyDescent="0.25"/>
    <row r="215" s="39" customFormat="1" x14ac:dyDescent="0.25"/>
    <row r="216" s="39" customFormat="1" x14ac:dyDescent="0.25"/>
    <row r="217" s="39" customFormat="1" x14ac:dyDescent="0.25"/>
    <row r="218" s="39" customFormat="1" x14ac:dyDescent="0.25"/>
    <row r="219" s="39" customFormat="1" x14ac:dyDescent="0.25"/>
    <row r="220" s="39" customFormat="1" x14ac:dyDescent="0.25"/>
    <row r="221" s="39" customFormat="1" x14ac:dyDescent="0.25"/>
    <row r="222" s="39" customFormat="1" x14ac:dyDescent="0.25"/>
    <row r="223" s="39" customFormat="1" x14ac:dyDescent="0.25"/>
    <row r="224" s="39" customFormat="1" x14ac:dyDescent="0.25"/>
    <row r="225" s="39" customFormat="1" x14ac:dyDescent="0.25"/>
    <row r="226" s="39" customFormat="1" x14ac:dyDescent="0.25"/>
    <row r="227" s="39" customFormat="1" x14ac:dyDescent="0.25"/>
    <row r="228" s="39" customFormat="1" x14ac:dyDescent="0.25"/>
    <row r="229" s="39" customFormat="1" x14ac:dyDescent="0.25"/>
    <row r="230" s="39" customFormat="1" x14ac:dyDescent="0.25"/>
    <row r="231" s="39" customFormat="1" x14ac:dyDescent="0.25"/>
    <row r="232" s="39" customFormat="1" x14ac:dyDescent="0.25"/>
    <row r="233" s="39" customFormat="1" x14ac:dyDescent="0.25"/>
    <row r="234" s="39" customFormat="1" x14ac:dyDescent="0.25"/>
    <row r="235" s="39" customFormat="1" x14ac:dyDescent="0.25"/>
    <row r="236" s="39" customFormat="1" x14ac:dyDescent="0.25"/>
    <row r="237" s="39" customFormat="1" x14ac:dyDescent="0.25"/>
    <row r="238" s="39" customFormat="1" x14ac:dyDescent="0.25"/>
    <row r="239" s="39" customFormat="1" x14ac:dyDescent="0.25"/>
    <row r="240" s="39" customFormat="1" x14ac:dyDescent="0.25"/>
    <row r="241" s="39" customFormat="1" x14ac:dyDescent="0.25"/>
    <row r="242" s="39" customFormat="1" x14ac:dyDescent="0.25"/>
    <row r="243" s="39" customFormat="1" x14ac:dyDescent="0.25"/>
    <row r="244" s="39" customFormat="1" x14ac:dyDescent="0.25"/>
    <row r="245" s="39" customFormat="1" x14ac:dyDescent="0.25"/>
    <row r="246" s="39" customFormat="1" x14ac:dyDescent="0.25"/>
    <row r="247" s="39" customFormat="1" x14ac:dyDescent="0.25"/>
    <row r="248" s="39" customFormat="1" x14ac:dyDescent="0.25"/>
    <row r="249" s="39" customFormat="1" x14ac:dyDescent="0.25"/>
    <row r="250" s="39" customFormat="1" x14ac:dyDescent="0.25"/>
    <row r="251" s="39" customFormat="1" x14ac:dyDescent="0.25"/>
    <row r="252" s="39" customFormat="1" x14ac:dyDescent="0.25"/>
    <row r="253" s="39" customFormat="1" x14ac:dyDescent="0.25"/>
    <row r="254" s="39" customFormat="1" x14ac:dyDescent="0.25"/>
    <row r="255" s="39" customFormat="1" x14ac:dyDescent="0.25"/>
    <row r="256" s="39" customFormat="1" x14ac:dyDescent="0.25"/>
    <row r="257" s="39" customFormat="1" x14ac:dyDescent="0.25"/>
    <row r="258" s="39" customFormat="1" x14ac:dyDescent="0.25"/>
    <row r="259" s="39" customFormat="1" x14ac:dyDescent="0.25"/>
    <row r="260" s="39" customFormat="1" x14ac:dyDescent="0.25"/>
    <row r="261" s="39" customFormat="1" x14ac:dyDescent="0.25"/>
    <row r="262" s="39" customFormat="1" x14ac:dyDescent="0.25"/>
    <row r="263" s="39" customFormat="1" x14ac:dyDescent="0.25"/>
    <row r="264" s="39" customFormat="1" x14ac:dyDescent="0.25"/>
    <row r="265" s="39" customFormat="1" x14ac:dyDescent="0.25"/>
    <row r="266" s="39" customFormat="1" x14ac:dyDescent="0.25"/>
    <row r="267" s="39" customFormat="1" x14ac:dyDescent="0.25"/>
    <row r="268" s="39" customFormat="1" x14ac:dyDescent="0.25"/>
    <row r="269" s="39" customFormat="1" x14ac:dyDescent="0.25"/>
    <row r="270" s="39" customFormat="1" x14ac:dyDescent="0.25"/>
    <row r="271" s="39" customFormat="1" x14ac:dyDescent="0.25"/>
    <row r="272" s="39" customFormat="1" x14ac:dyDescent="0.25"/>
    <row r="273" s="39" customFormat="1" x14ac:dyDescent="0.25"/>
    <row r="274" s="39" customFormat="1" x14ac:dyDescent="0.25"/>
    <row r="275" s="39" customFormat="1" x14ac:dyDescent="0.25"/>
    <row r="276" s="39" customFormat="1" x14ac:dyDescent="0.25"/>
    <row r="277" s="39" customFormat="1" x14ac:dyDescent="0.25"/>
    <row r="278" s="39" customFormat="1" x14ac:dyDescent="0.25"/>
    <row r="279" s="39" customFormat="1" x14ac:dyDescent="0.25"/>
    <row r="280" s="39" customFormat="1" x14ac:dyDescent="0.25"/>
    <row r="281" s="39" customFormat="1" x14ac:dyDescent="0.25"/>
    <row r="282" s="39" customFormat="1" x14ac:dyDescent="0.25"/>
    <row r="283" s="39" customFormat="1" x14ac:dyDescent="0.25"/>
    <row r="284" s="39" customFormat="1" x14ac:dyDescent="0.25"/>
    <row r="285" s="39" customFormat="1" x14ac:dyDescent="0.25"/>
    <row r="286" s="39" customFormat="1" x14ac:dyDescent="0.25"/>
    <row r="287" s="39" customFormat="1" x14ac:dyDescent="0.25"/>
    <row r="288" s="39" customFormat="1" x14ac:dyDescent="0.25"/>
    <row r="289" s="39" customFormat="1" x14ac:dyDescent="0.25"/>
    <row r="290" s="39" customFormat="1" x14ac:dyDescent="0.25"/>
    <row r="291" s="39" customFormat="1" x14ac:dyDescent="0.25"/>
    <row r="292" s="39" customFormat="1" x14ac:dyDescent="0.25"/>
    <row r="293" s="39" customFormat="1" x14ac:dyDescent="0.25"/>
    <row r="294" s="39" customFormat="1" x14ac:dyDescent="0.25"/>
    <row r="295" s="39" customFormat="1" x14ac:dyDescent="0.25"/>
    <row r="296" s="39" customFormat="1" x14ac:dyDescent="0.25"/>
    <row r="297" s="39" customFormat="1" x14ac:dyDescent="0.25"/>
    <row r="298" s="39" customFormat="1" x14ac:dyDescent="0.25"/>
    <row r="299" s="39" customFormat="1" x14ac:dyDescent="0.25"/>
    <row r="300" s="39" customFormat="1" x14ac:dyDescent="0.25"/>
    <row r="301" s="39" customFormat="1" x14ac:dyDescent="0.25"/>
    <row r="302" s="39" customFormat="1" x14ac:dyDescent="0.25"/>
    <row r="303" s="39" customFormat="1" x14ac:dyDescent="0.25"/>
    <row r="304" s="39" customFormat="1" x14ac:dyDescent="0.25"/>
    <row r="305" s="39" customFormat="1" x14ac:dyDescent="0.25"/>
    <row r="306" s="39" customFormat="1" x14ac:dyDescent="0.25"/>
    <row r="307" s="39" customFormat="1" x14ac:dyDescent="0.25"/>
    <row r="308" s="39" customFormat="1" x14ac:dyDescent="0.25"/>
    <row r="309" s="39" customFormat="1" x14ac:dyDescent="0.25"/>
    <row r="310" s="39" customFormat="1" x14ac:dyDescent="0.25"/>
    <row r="311" s="39" customFormat="1" x14ac:dyDescent="0.25"/>
    <row r="312" s="39" customFormat="1" x14ac:dyDescent="0.25"/>
    <row r="313" s="39" customFormat="1" x14ac:dyDescent="0.25"/>
    <row r="314" s="39" customFormat="1" x14ac:dyDescent="0.25"/>
    <row r="315" s="39" customFormat="1" x14ac:dyDescent="0.25"/>
    <row r="316" s="39" customFormat="1" x14ac:dyDescent="0.25"/>
    <row r="317" s="39" customFormat="1" x14ac:dyDescent="0.25"/>
    <row r="318" s="39" customFormat="1" x14ac:dyDescent="0.25"/>
    <row r="319" s="39" customFormat="1" x14ac:dyDescent="0.25"/>
    <row r="320" s="39" customFormat="1" x14ac:dyDescent="0.25"/>
    <row r="321" s="39" customFormat="1" x14ac:dyDescent="0.25"/>
    <row r="322" s="39" customFormat="1" x14ac:dyDescent="0.25"/>
    <row r="323" s="39" customFormat="1" x14ac:dyDescent="0.25"/>
    <row r="324" s="39" customFormat="1" x14ac:dyDescent="0.25"/>
    <row r="325" s="39" customFormat="1" x14ac:dyDescent="0.25"/>
    <row r="326" s="39" customFormat="1" x14ac:dyDescent="0.25"/>
    <row r="327" s="39" customFormat="1" x14ac:dyDescent="0.25"/>
    <row r="328" s="39" customFormat="1" x14ac:dyDescent="0.25"/>
    <row r="329" s="39" customFormat="1" x14ac:dyDescent="0.25"/>
    <row r="330" s="39" customFormat="1" x14ac:dyDescent="0.25"/>
    <row r="331" s="39" customFormat="1" x14ac:dyDescent="0.25"/>
    <row r="332" s="39" customFormat="1" x14ac:dyDescent="0.25"/>
    <row r="333" s="39" customFormat="1" x14ac:dyDescent="0.25"/>
    <row r="334" s="39" customFormat="1" x14ac:dyDescent="0.25"/>
    <row r="335" s="39" customFormat="1" x14ac:dyDescent="0.25"/>
    <row r="336" s="39" customFormat="1" x14ac:dyDescent="0.25"/>
    <row r="337" s="39" customFormat="1" x14ac:dyDescent="0.25"/>
    <row r="338" s="39" customFormat="1" x14ac:dyDescent="0.25"/>
    <row r="339" s="39" customFormat="1" x14ac:dyDescent="0.25"/>
    <row r="340" s="39" customFormat="1" x14ac:dyDescent="0.25"/>
    <row r="341" s="39" customFormat="1" x14ac:dyDescent="0.25"/>
    <row r="342" s="39" customFormat="1" x14ac:dyDescent="0.25"/>
    <row r="343" s="39" customFormat="1" x14ac:dyDescent="0.25"/>
    <row r="344" s="39" customFormat="1" x14ac:dyDescent="0.25"/>
    <row r="345" s="39" customFormat="1" x14ac:dyDescent="0.25"/>
    <row r="346" s="39" customFormat="1" x14ac:dyDescent="0.25"/>
    <row r="347" s="39" customFormat="1" x14ac:dyDescent="0.25"/>
    <row r="348" s="39" customFormat="1" x14ac:dyDescent="0.25"/>
    <row r="349" s="39" customFormat="1" x14ac:dyDescent="0.25"/>
    <row r="350" s="39" customFormat="1" x14ac:dyDescent="0.25"/>
    <row r="351" s="39" customFormat="1" x14ac:dyDescent="0.25"/>
    <row r="352" s="39" customFormat="1" x14ac:dyDescent="0.25"/>
    <row r="353" s="39" customFormat="1" x14ac:dyDescent="0.25"/>
    <row r="354" s="39" customFormat="1" x14ac:dyDescent="0.25"/>
    <row r="355" s="39" customFormat="1" x14ac:dyDescent="0.25"/>
    <row r="356" s="39" customFormat="1" x14ac:dyDescent="0.25"/>
    <row r="357" s="39" customFormat="1" x14ac:dyDescent="0.25"/>
    <row r="358" s="39" customFormat="1" x14ac:dyDescent="0.25"/>
    <row r="359" s="39" customFormat="1" x14ac:dyDescent="0.25"/>
    <row r="360" s="39" customFormat="1" x14ac:dyDescent="0.25"/>
    <row r="361" s="39" customFormat="1" x14ac:dyDescent="0.25"/>
    <row r="362" s="39" customFormat="1" x14ac:dyDescent="0.25"/>
    <row r="363" s="39" customFormat="1" x14ac:dyDescent="0.25"/>
    <row r="364" s="39" customFormat="1" x14ac:dyDescent="0.25"/>
    <row r="365" s="39" customFormat="1" x14ac:dyDescent="0.25"/>
    <row r="366" s="39" customFormat="1" x14ac:dyDescent="0.25"/>
    <row r="367" s="39" customFormat="1" x14ac:dyDescent="0.25"/>
    <row r="368" s="39" customFormat="1" x14ac:dyDescent="0.25"/>
    <row r="369" s="39" customFormat="1" x14ac:dyDescent="0.25"/>
    <row r="370" s="39" customFormat="1" x14ac:dyDescent="0.25"/>
    <row r="371" s="39" customFormat="1" x14ac:dyDescent="0.25"/>
    <row r="372" s="39" customFormat="1" x14ac:dyDescent="0.25"/>
    <row r="373" s="39" customFormat="1" x14ac:dyDescent="0.25"/>
    <row r="374" s="39" customFormat="1" x14ac:dyDescent="0.25"/>
    <row r="375" s="39" customFormat="1" x14ac:dyDescent="0.25"/>
    <row r="376" s="39" customFormat="1" x14ac:dyDescent="0.25"/>
    <row r="377" s="39" customFormat="1" x14ac:dyDescent="0.25"/>
    <row r="378" s="39" customFormat="1" x14ac:dyDescent="0.25"/>
    <row r="379" s="39" customFormat="1" x14ac:dyDescent="0.25"/>
    <row r="380" s="39" customFormat="1" x14ac:dyDescent="0.25"/>
    <row r="381" s="39" customFormat="1" x14ac:dyDescent="0.25"/>
    <row r="382" s="39" customFormat="1" x14ac:dyDescent="0.25"/>
    <row r="383" s="39" customFormat="1" x14ac:dyDescent="0.25"/>
    <row r="384" s="39" customFormat="1" x14ac:dyDescent="0.25"/>
    <row r="385" s="39" customFormat="1" x14ac:dyDescent="0.25"/>
    <row r="386" s="39" customFormat="1" x14ac:dyDescent="0.25"/>
    <row r="387" s="39" customFormat="1" x14ac:dyDescent="0.25"/>
    <row r="388" s="39" customFormat="1" x14ac:dyDescent="0.25"/>
    <row r="389" s="39" customFormat="1" x14ac:dyDescent="0.25"/>
    <row r="390" s="39" customFormat="1" x14ac:dyDescent="0.25"/>
    <row r="391" s="39" customFormat="1" x14ac:dyDescent="0.25"/>
    <row r="392" s="39" customFormat="1" x14ac:dyDescent="0.25"/>
    <row r="393" s="39" customFormat="1" x14ac:dyDescent="0.25"/>
    <row r="394" s="39" customFormat="1" x14ac:dyDescent="0.25"/>
    <row r="395" s="39" customFormat="1" x14ac:dyDescent="0.25"/>
    <row r="396" s="39" customFormat="1" x14ac:dyDescent="0.25"/>
    <row r="397" s="39" customFormat="1" x14ac:dyDescent="0.25"/>
    <row r="398" s="39" customFormat="1" x14ac:dyDescent="0.25"/>
    <row r="399" s="39" customFormat="1" x14ac:dyDescent="0.25"/>
    <row r="400" s="39" customFormat="1" x14ac:dyDescent="0.25"/>
    <row r="401" s="39" customFormat="1" x14ac:dyDescent="0.25"/>
    <row r="402" s="39" customFormat="1" x14ac:dyDescent="0.25"/>
    <row r="403" s="39" customFormat="1" x14ac:dyDescent="0.25"/>
    <row r="404" s="39" customFormat="1" x14ac:dyDescent="0.25"/>
    <row r="405" s="39" customFormat="1" x14ac:dyDescent="0.25"/>
    <row r="406" s="39" customFormat="1" x14ac:dyDescent="0.25"/>
    <row r="407" s="39" customFormat="1" x14ac:dyDescent="0.25"/>
    <row r="408" s="39" customFormat="1" x14ac:dyDescent="0.25"/>
    <row r="409" s="39" customFormat="1" x14ac:dyDescent="0.25"/>
    <row r="410" s="39" customFormat="1" x14ac:dyDescent="0.25"/>
    <row r="411" s="39" customFormat="1" x14ac:dyDescent="0.25"/>
    <row r="412" s="39" customFormat="1" x14ac:dyDescent="0.25"/>
    <row r="413" s="39" customFormat="1" x14ac:dyDescent="0.25"/>
    <row r="414" s="39" customFormat="1" x14ac:dyDescent="0.25"/>
    <row r="415" s="39" customFormat="1" x14ac:dyDescent="0.25"/>
    <row r="416" s="39" customFormat="1" x14ac:dyDescent="0.25"/>
    <row r="417" s="39" customFormat="1" x14ac:dyDescent="0.25"/>
    <row r="418" s="39" customFormat="1" x14ac:dyDescent="0.25"/>
    <row r="419" s="39" customFormat="1" x14ac:dyDescent="0.25"/>
    <row r="420" s="39" customFormat="1" x14ac:dyDescent="0.25"/>
    <row r="421" s="39" customFormat="1" x14ac:dyDescent="0.25"/>
    <row r="422" s="39" customFormat="1" x14ac:dyDescent="0.25"/>
    <row r="423" s="39" customFormat="1" x14ac:dyDescent="0.25"/>
    <row r="424" s="39" customFormat="1" x14ac:dyDescent="0.25"/>
    <row r="425" s="39" customFormat="1" x14ac:dyDescent="0.25"/>
    <row r="426" s="39" customFormat="1" x14ac:dyDescent="0.25"/>
    <row r="427" s="39" customFormat="1" x14ac:dyDescent="0.25"/>
    <row r="428" s="39" customFormat="1" x14ac:dyDescent="0.25"/>
    <row r="429" s="39" customFormat="1" x14ac:dyDescent="0.25"/>
    <row r="430" s="39" customFormat="1" x14ac:dyDescent="0.25"/>
    <row r="431" s="39" customFormat="1" x14ac:dyDescent="0.25"/>
    <row r="432" s="39" customFormat="1" x14ac:dyDescent="0.25"/>
    <row r="433" s="39" customFormat="1" x14ac:dyDescent="0.25"/>
    <row r="434" s="39" customFormat="1" x14ac:dyDescent="0.25"/>
    <row r="435" s="39" customFormat="1" x14ac:dyDescent="0.25"/>
    <row r="436" s="39" customFormat="1" x14ac:dyDescent="0.25"/>
    <row r="437" s="39" customFormat="1" x14ac:dyDescent="0.25"/>
    <row r="438" s="39" customFormat="1" x14ac:dyDescent="0.25"/>
    <row r="439" s="39" customFormat="1" x14ac:dyDescent="0.25"/>
    <row r="440" s="39" customFormat="1" x14ac:dyDescent="0.25"/>
    <row r="441" s="39" customFormat="1" x14ac:dyDescent="0.25"/>
    <row r="442" s="39" customFormat="1" x14ac:dyDescent="0.25"/>
    <row r="443" s="39" customFormat="1" x14ac:dyDescent="0.25"/>
    <row r="444" s="39" customFormat="1" x14ac:dyDescent="0.25"/>
    <row r="445" s="39" customFormat="1" x14ac:dyDescent="0.25"/>
    <row r="446" s="39" customFormat="1" x14ac:dyDescent="0.25"/>
    <row r="447" s="39" customFormat="1" x14ac:dyDescent="0.25"/>
    <row r="448" s="39" customFormat="1" x14ac:dyDescent="0.25"/>
    <row r="449" s="39" customFormat="1" x14ac:dyDescent="0.25"/>
    <row r="450" s="39" customFormat="1" x14ac:dyDescent="0.25"/>
    <row r="451" s="39" customFormat="1" x14ac:dyDescent="0.25"/>
    <row r="452" s="39" customFormat="1" x14ac:dyDescent="0.25"/>
    <row r="453" s="39" customFormat="1" x14ac:dyDescent="0.25"/>
    <row r="454" s="39" customFormat="1" x14ac:dyDescent="0.25"/>
    <row r="455" s="39" customFormat="1" x14ac:dyDescent="0.25"/>
    <row r="456" s="39" customFormat="1" x14ac:dyDescent="0.25"/>
    <row r="457" s="39" customFormat="1" x14ac:dyDescent="0.25"/>
    <row r="458" s="39" customFormat="1" x14ac:dyDescent="0.25"/>
    <row r="459" s="39" customFormat="1" x14ac:dyDescent="0.25"/>
    <row r="460" s="39" customFormat="1" x14ac:dyDescent="0.25"/>
    <row r="461" s="39" customFormat="1" x14ac:dyDescent="0.25"/>
    <row r="462" s="39" customFormat="1" x14ac:dyDescent="0.25"/>
    <row r="463" s="39" customFormat="1" x14ac:dyDescent="0.25"/>
    <row r="464" s="39" customFormat="1" x14ac:dyDescent="0.25"/>
    <row r="465" s="39" customFormat="1" x14ac:dyDescent="0.25"/>
    <row r="466" s="39" customFormat="1" x14ac:dyDescent="0.25"/>
    <row r="467" s="39" customFormat="1" x14ac:dyDescent="0.25"/>
    <row r="468" s="39" customFormat="1" x14ac:dyDescent="0.25"/>
    <row r="469" s="39" customFormat="1" x14ac:dyDescent="0.25"/>
    <row r="470" s="39" customFormat="1" x14ac:dyDescent="0.25"/>
    <row r="471" s="39" customFormat="1" x14ac:dyDescent="0.25"/>
    <row r="472" s="39" customFormat="1" x14ac:dyDescent="0.25"/>
    <row r="473" s="39" customFormat="1" x14ac:dyDescent="0.25"/>
    <row r="474" s="39" customFormat="1" x14ac:dyDescent="0.25"/>
    <row r="475" s="39" customFormat="1" x14ac:dyDescent="0.25"/>
    <row r="476" s="39" customFormat="1" x14ac:dyDescent="0.25"/>
    <row r="477" s="39" customFormat="1" x14ac:dyDescent="0.25"/>
    <row r="478" s="39" customFormat="1" x14ac:dyDescent="0.25"/>
    <row r="479" s="39" customFormat="1" x14ac:dyDescent="0.25"/>
    <row r="480" s="39" customFormat="1" x14ac:dyDescent="0.25"/>
    <row r="481" s="39" customFormat="1" x14ac:dyDescent="0.25"/>
    <row r="482" s="39" customFormat="1" x14ac:dyDescent="0.25"/>
    <row r="483" s="39" customFormat="1" x14ac:dyDescent="0.25"/>
    <row r="484" s="39" customFormat="1" x14ac:dyDescent="0.25"/>
    <row r="485" s="39" customFormat="1" x14ac:dyDescent="0.25"/>
    <row r="486" s="39" customFormat="1" x14ac:dyDescent="0.25"/>
    <row r="487" s="39" customFormat="1" x14ac:dyDescent="0.25"/>
    <row r="488" s="39" customFormat="1" x14ac:dyDescent="0.25"/>
    <row r="489" s="39" customFormat="1" x14ac:dyDescent="0.25"/>
    <row r="490" s="39" customFormat="1" x14ac:dyDescent="0.25"/>
    <row r="491" s="39" customFormat="1" x14ac:dyDescent="0.25"/>
  </sheetData>
  <mergeCells count="3">
    <mergeCell ref="K6:K7"/>
    <mergeCell ref="M6:M7"/>
    <mergeCell ref="F3:F23"/>
  </mergeCells>
  <hyperlinks>
    <hyperlink ref="H20" location="'Resultados globais'!A1" display="Apuramento global de resultados"/>
    <hyperlink ref="C54" r:id="rId1"/>
    <hyperlink ref="C56" r:id="rId2"/>
    <hyperlink ref="C55" r:id="rId3"/>
    <hyperlink ref="C57" r:id="rId4" location="gid=0"/>
    <hyperlink ref="C58" r:id="rId5" location="gid=0"/>
    <hyperlink ref="H19" location="'Apuramento inq. alunos'!A1" display="Apuramento do Inquérito aos alunos"/>
    <hyperlink ref="H4" location="Resíduos!A1" display="Resíduos"/>
    <hyperlink ref="H5" location="Água!A1" display="Água"/>
    <hyperlink ref="H6" location="Energia!A1" display="Energia"/>
    <hyperlink ref="H12" location="Mobilidade!A1" display="Mobilidade"/>
    <hyperlink ref="H13" location="Ruído!A1" display="Ruido"/>
    <hyperlink ref="H7" location="'Espaços Exteriores'!A1" display="Espaços exteriores"/>
    <hyperlink ref="H8" location="Biodiversidade!A1" display="Biodiversidade"/>
    <hyperlink ref="H15" location="'Gestão Ambiental da escola'!A1" display="Gestão ambiental"/>
    <hyperlink ref="H14" location="Alimentação!A1" display="Alimentação"/>
    <hyperlink ref="H9" location="'Agricultura Biológica'!A1" display="Ag. Biológica"/>
    <hyperlink ref="H10" location="Floresta!A1" display="Floresta"/>
    <hyperlink ref="H11" location="Mar!A1" display="Mar"/>
  </hyperlinks>
  <pageMargins left="0.7" right="0.7" top="0.75" bottom="0.75" header="0.3" footer="0.3"/>
  <pageSetup paperSize="9" orientation="portrait" verticalDpi="0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4"/>
  <sheetViews>
    <sheetView zoomScale="90" zoomScaleNormal="90" workbookViewId="0">
      <selection activeCell="H22" sqref="H22"/>
    </sheetView>
  </sheetViews>
  <sheetFormatPr defaultRowHeight="15" x14ac:dyDescent="0.25"/>
  <cols>
    <col min="9" max="9" width="18.85546875" customWidth="1"/>
    <col min="10" max="10" width="48.5703125" customWidth="1"/>
    <col min="11" max="11" width="10" style="33" customWidth="1"/>
    <col min="12" max="12" width="13" customWidth="1"/>
    <col min="13" max="13" width="9.140625" style="40"/>
    <col min="14" max="14" width="21" customWidth="1"/>
    <col min="15" max="15" width="25.42578125" style="39" customWidth="1"/>
    <col min="16" max="16" width="9.140625" style="39"/>
    <col min="17" max="18" width="9.140625" style="141"/>
    <col min="19" max="59" width="9.140625" style="39"/>
  </cols>
  <sheetData>
    <row r="1" spans="1:20" ht="19.5" thickBot="1" x14ac:dyDescent="0.35">
      <c r="A1" s="564" t="s">
        <v>349</v>
      </c>
      <c r="B1" s="564"/>
      <c r="C1" s="564"/>
      <c r="D1" s="564"/>
      <c r="E1" s="564"/>
      <c r="F1" s="564"/>
      <c r="G1" s="564"/>
      <c r="H1" s="564"/>
      <c r="I1" s="564"/>
      <c r="J1" s="564"/>
      <c r="K1" s="168"/>
      <c r="L1" s="599" t="s">
        <v>340</v>
      </c>
      <c r="M1" s="566"/>
      <c r="N1" s="567"/>
      <c r="O1"/>
      <c r="S1" s="156"/>
      <c r="T1" s="156"/>
    </row>
    <row r="2" spans="1:20" ht="19.5" thickBot="1" x14ac:dyDescent="0.35">
      <c r="A2" s="597" t="s">
        <v>125</v>
      </c>
      <c r="B2" s="598"/>
      <c r="C2" s="598"/>
      <c r="D2" s="598"/>
      <c r="E2" s="587"/>
      <c r="F2" s="587"/>
      <c r="G2" s="587"/>
      <c r="H2" s="587"/>
      <c r="I2" s="588"/>
      <c r="J2" s="262" t="s">
        <v>122</v>
      </c>
      <c r="K2" s="168"/>
      <c r="L2" s="264" t="s">
        <v>193</v>
      </c>
      <c r="M2" s="263" t="s">
        <v>275</v>
      </c>
      <c r="N2" s="230" t="s">
        <v>453</v>
      </c>
      <c r="O2" s="229" t="s">
        <v>402</v>
      </c>
      <c r="Q2" s="141" t="s">
        <v>455</v>
      </c>
    </row>
    <row r="3" spans="1:20" ht="15.75" customHeight="1" thickBot="1" x14ac:dyDescent="0.35">
      <c r="A3" s="600" t="s">
        <v>622</v>
      </c>
      <c r="B3" s="601"/>
      <c r="C3" s="601"/>
      <c r="D3" s="602"/>
      <c r="E3" s="606" t="s">
        <v>543</v>
      </c>
      <c r="F3" s="607"/>
      <c r="G3" s="607"/>
      <c r="H3" s="607"/>
      <c r="I3" s="608"/>
      <c r="J3" s="301"/>
      <c r="K3" s="168"/>
      <c r="L3" s="197" t="e">
        <f>VLOOKUP(J3,NaSi2Ta,2,FALSE)</f>
        <v>#N/A</v>
      </c>
      <c r="M3" s="210">
        <v>2</v>
      </c>
      <c r="N3" s="431" t="e">
        <f xml:space="preserve"> SUM(L3:L14)</f>
        <v>#N/A</v>
      </c>
      <c r="O3" s="228" t="s">
        <v>153</v>
      </c>
      <c r="Q3" s="141" t="s">
        <v>22</v>
      </c>
      <c r="R3" s="141">
        <v>0</v>
      </c>
    </row>
    <row r="4" spans="1:20" ht="15" customHeight="1" thickBot="1" x14ac:dyDescent="0.4">
      <c r="A4" s="603"/>
      <c r="B4" s="604"/>
      <c r="C4" s="604"/>
      <c r="D4" s="605"/>
      <c r="E4" s="609" t="s">
        <v>452</v>
      </c>
      <c r="F4" s="610"/>
      <c r="G4" s="610"/>
      <c r="H4" s="610"/>
      <c r="I4" s="611"/>
      <c r="J4" s="301"/>
      <c r="K4" s="168"/>
      <c r="L4" s="197" t="e">
        <f>VLOOKUP(J4,NaSi2Ta,2,FALSE)</f>
        <v>#N/A</v>
      </c>
      <c r="M4" s="210">
        <v>2</v>
      </c>
      <c r="N4" s="397"/>
      <c r="O4" s="169" t="s">
        <v>154</v>
      </c>
      <c r="Q4" s="141" t="s">
        <v>454</v>
      </c>
      <c r="R4" s="141">
        <v>2</v>
      </c>
    </row>
    <row r="5" spans="1:20" ht="15" customHeight="1" thickBot="1" x14ac:dyDescent="0.35">
      <c r="A5" s="612" t="s">
        <v>451</v>
      </c>
      <c r="B5" s="613"/>
      <c r="C5" s="613"/>
      <c r="D5" s="614"/>
      <c r="E5" s="261" t="s">
        <v>450</v>
      </c>
      <c r="F5" s="260"/>
      <c r="G5" s="259"/>
      <c r="H5" s="33"/>
      <c r="I5" s="73"/>
      <c r="J5" s="301"/>
      <c r="K5" s="168"/>
      <c r="L5" s="197" t="e">
        <f>VLOOKUP(J5,MaMeTa,2,FALSE)</f>
        <v>#N/A</v>
      </c>
      <c r="M5" s="210">
        <v>3</v>
      </c>
      <c r="N5" s="226" t="s">
        <v>170</v>
      </c>
      <c r="O5" s="169" t="s">
        <v>155</v>
      </c>
      <c r="Q5" s="141" t="s">
        <v>461</v>
      </c>
    </row>
    <row r="6" spans="1:20" ht="15" customHeight="1" thickBot="1" x14ac:dyDescent="0.35">
      <c r="A6" s="615"/>
      <c r="B6" s="616"/>
      <c r="C6" s="616"/>
      <c r="D6" s="617"/>
      <c r="E6" s="261" t="s">
        <v>449</v>
      </c>
      <c r="F6" s="260"/>
      <c r="G6" s="260"/>
      <c r="H6" s="259"/>
      <c r="I6" s="71"/>
      <c r="J6" s="301"/>
      <c r="K6" s="168"/>
      <c r="L6" s="197" t="e">
        <f>VLOOKUP(J6,MaMeTa,2,FALSE)</f>
        <v>#N/A</v>
      </c>
      <c r="M6" s="210">
        <v>3</v>
      </c>
      <c r="N6" s="432" t="e">
        <f>N3/M24</f>
        <v>#N/A</v>
      </c>
      <c r="O6" s="169" t="s">
        <v>157</v>
      </c>
      <c r="Q6" s="141" t="s">
        <v>459</v>
      </c>
      <c r="R6" s="141">
        <v>0</v>
      </c>
    </row>
    <row r="7" spans="1:20" ht="15" customHeight="1" thickBot="1" x14ac:dyDescent="0.35">
      <c r="A7" s="618"/>
      <c r="B7" s="619"/>
      <c r="C7" s="619"/>
      <c r="D7" s="620"/>
      <c r="E7" s="258" t="s">
        <v>456</v>
      </c>
      <c r="F7" s="245"/>
      <c r="G7" s="245"/>
      <c r="H7" s="245"/>
      <c r="I7" s="257"/>
      <c r="J7" s="301"/>
      <c r="K7" s="168"/>
      <c r="L7" s="197" t="e">
        <f>VLOOKUP(J7,MarErTa,2,FALSE)</f>
        <v>#N/A</v>
      </c>
      <c r="M7" s="210">
        <v>3</v>
      </c>
      <c r="N7" s="39"/>
      <c r="O7" s="169" t="s">
        <v>158</v>
      </c>
      <c r="Q7" s="141" t="s">
        <v>457</v>
      </c>
      <c r="R7" s="141">
        <v>1</v>
      </c>
    </row>
    <row r="8" spans="1:20" ht="15" customHeight="1" thickBot="1" x14ac:dyDescent="0.4">
      <c r="A8" s="72" t="s">
        <v>448</v>
      </c>
      <c r="B8" s="73"/>
      <c r="C8" s="73"/>
      <c r="D8" s="73"/>
      <c r="E8" s="73"/>
      <c r="F8" s="73"/>
      <c r="G8" s="73"/>
      <c r="H8" s="73"/>
      <c r="I8" s="73"/>
      <c r="J8" s="301"/>
      <c r="K8" s="168"/>
      <c r="L8" s="197" t="e">
        <f>VLOOKUP(J8,ViAnTa,2,FALSE)</f>
        <v>#N/A</v>
      </c>
      <c r="M8" s="210">
        <v>4</v>
      </c>
      <c r="N8" s="114"/>
      <c r="O8" s="169" t="s">
        <v>166</v>
      </c>
      <c r="Q8" s="141" t="s">
        <v>458</v>
      </c>
      <c r="R8" s="141">
        <v>2</v>
      </c>
    </row>
    <row r="9" spans="1:20" ht="15" customHeight="1" thickBot="1" x14ac:dyDescent="0.35">
      <c r="A9" s="77" t="s">
        <v>447</v>
      </c>
      <c r="B9" s="69"/>
      <c r="C9" s="69"/>
      <c r="D9" s="69"/>
      <c r="E9" s="69"/>
      <c r="F9" s="69"/>
      <c r="G9" s="69"/>
      <c r="H9" s="69"/>
      <c r="I9" s="69"/>
      <c r="J9" s="301"/>
      <c r="K9" s="168"/>
      <c r="L9" s="197" t="e">
        <f>VLOOKUP(J9,ViAnTa,2,FALSE)</f>
        <v>#N/A</v>
      </c>
      <c r="M9" s="210">
        <v>4</v>
      </c>
      <c r="N9" s="39"/>
      <c r="O9" s="169" t="s">
        <v>168</v>
      </c>
      <c r="Q9" s="141" t="s">
        <v>460</v>
      </c>
      <c r="R9" s="141">
        <v>3</v>
      </c>
    </row>
    <row r="10" spans="1:20" ht="16.5" customHeight="1" thickBot="1" x14ac:dyDescent="0.35">
      <c r="A10" s="77" t="s">
        <v>446</v>
      </c>
      <c r="B10" s="69"/>
      <c r="C10" s="69"/>
      <c r="D10" s="69"/>
      <c r="E10" s="69"/>
      <c r="F10" s="69"/>
      <c r="G10" s="69"/>
      <c r="H10" s="69"/>
      <c r="I10" s="69"/>
      <c r="J10" s="302"/>
      <c r="K10" s="168"/>
      <c r="L10" s="197" t="e">
        <f>VLOOKUP(J10,NuFreTa,2,FALSE)</f>
        <v>#N/A</v>
      </c>
      <c r="M10" s="210">
        <v>3</v>
      </c>
      <c r="N10" s="39"/>
      <c r="O10" s="169" t="s">
        <v>167</v>
      </c>
      <c r="Q10" s="141" t="s">
        <v>466</v>
      </c>
    </row>
    <row r="11" spans="1:20" ht="15" customHeight="1" thickBot="1" x14ac:dyDescent="0.35">
      <c r="A11" s="77" t="s">
        <v>445</v>
      </c>
      <c r="B11" s="69"/>
      <c r="C11" s="69"/>
      <c r="D11" s="69"/>
      <c r="E11" s="69"/>
      <c r="F11" s="69"/>
      <c r="G11" s="69"/>
      <c r="H11" s="69"/>
      <c r="I11" s="69"/>
      <c r="J11" s="302"/>
      <c r="K11" s="168"/>
      <c r="L11" s="197" t="e">
        <f>VLOOKUP(J11,NuFreTa,2,FALSE)</f>
        <v>#N/A</v>
      </c>
      <c r="M11" s="210">
        <v>3</v>
      </c>
      <c r="N11" s="39"/>
      <c r="O11" s="169" t="s">
        <v>287</v>
      </c>
      <c r="Q11" s="141" t="s">
        <v>464</v>
      </c>
      <c r="R11" s="141">
        <v>0</v>
      </c>
    </row>
    <row r="12" spans="1:20" ht="15" customHeight="1" thickBot="1" x14ac:dyDescent="0.35">
      <c r="A12" s="94" t="s">
        <v>549</v>
      </c>
      <c r="B12" s="69"/>
      <c r="C12" s="69"/>
      <c r="D12" s="69"/>
      <c r="E12" s="69"/>
      <c r="F12" s="69"/>
      <c r="G12" s="69"/>
      <c r="H12" s="69"/>
      <c r="I12" s="69"/>
      <c r="J12" s="301"/>
      <c r="K12" s="168"/>
      <c r="L12" s="197" t="e">
        <f>VLOOKUP(J12,ViAnTa,2,FALSE)</f>
        <v>#N/A</v>
      </c>
      <c r="M12" s="210">
        <v>4</v>
      </c>
      <c r="N12" s="39"/>
      <c r="O12" s="169" t="s">
        <v>156</v>
      </c>
      <c r="Q12" s="141" t="s">
        <v>462</v>
      </c>
      <c r="R12" s="141">
        <v>1</v>
      </c>
    </row>
    <row r="13" spans="1:20" ht="15" customHeight="1" thickBot="1" x14ac:dyDescent="0.35">
      <c r="A13" s="540" t="s">
        <v>444</v>
      </c>
      <c r="B13" s="541"/>
      <c r="C13" s="541"/>
      <c r="D13" s="541"/>
      <c r="E13" s="541"/>
      <c r="F13" s="541"/>
      <c r="G13" s="541"/>
      <c r="H13" s="541"/>
      <c r="I13" s="541"/>
      <c r="J13" s="127" t="s">
        <v>122</v>
      </c>
      <c r="K13" s="168"/>
      <c r="L13" s="264"/>
      <c r="M13" s="210" t="s">
        <v>173</v>
      </c>
      <c r="N13" s="39"/>
      <c r="O13" s="169" t="s">
        <v>199</v>
      </c>
      <c r="Q13" s="141" t="s">
        <v>463</v>
      </c>
      <c r="R13" s="141">
        <v>2</v>
      </c>
    </row>
    <row r="14" spans="1:20" ht="15" customHeight="1" thickBot="1" x14ac:dyDescent="0.35">
      <c r="A14" s="61" t="s">
        <v>443</v>
      </c>
      <c r="B14" s="53"/>
      <c r="C14" s="53"/>
      <c r="D14" s="53"/>
      <c r="E14" s="53"/>
      <c r="F14" s="53"/>
      <c r="G14" s="53"/>
      <c r="H14" s="53"/>
      <c r="I14" s="53"/>
      <c r="J14" s="314">
        <f>'Apuram. inq. alunos'!L26</f>
        <v>0</v>
      </c>
      <c r="K14" s="168"/>
      <c r="L14" s="197" t="e">
        <f>'Apuram. inq. alunos'!M26</f>
        <v>#N/A</v>
      </c>
      <c r="M14" s="210">
        <v>4</v>
      </c>
      <c r="N14" s="39"/>
      <c r="O14" s="169" t="s">
        <v>352</v>
      </c>
      <c r="Q14" s="141" t="s">
        <v>465</v>
      </c>
      <c r="R14" s="141">
        <v>3</v>
      </c>
    </row>
    <row r="15" spans="1:20" ht="15" customHeight="1" thickBot="1" x14ac:dyDescent="0.35">
      <c r="A15" s="537" t="s">
        <v>125</v>
      </c>
      <c r="B15" s="538"/>
      <c r="C15" s="538"/>
      <c r="D15" s="538"/>
      <c r="E15" s="538"/>
      <c r="F15" s="538"/>
      <c r="G15" s="538"/>
      <c r="H15" s="538"/>
      <c r="I15" s="538"/>
      <c r="J15" s="539"/>
      <c r="K15" s="168"/>
      <c r="L15" s="101"/>
      <c r="M15" s="110"/>
      <c r="O15" s="162" t="s">
        <v>293</v>
      </c>
    </row>
    <row r="16" spans="1:20" ht="14.25" customHeight="1" thickBot="1" x14ac:dyDescent="0.35">
      <c r="A16" s="445" t="s">
        <v>181</v>
      </c>
      <c r="B16" s="446"/>
      <c r="C16" s="446"/>
      <c r="D16" s="446"/>
      <c r="E16" s="446"/>
      <c r="F16" s="446"/>
      <c r="G16" s="446"/>
      <c r="H16" s="446"/>
      <c r="I16" s="447"/>
      <c r="J16" s="595"/>
      <c r="K16" s="168"/>
      <c r="L16" s="131" t="s">
        <v>276</v>
      </c>
      <c r="M16" s="99"/>
      <c r="N16" s="39"/>
      <c r="O16" s="163" t="s">
        <v>294</v>
      </c>
    </row>
    <row r="17" spans="1:18" ht="15" customHeight="1" x14ac:dyDescent="0.3">
      <c r="A17" s="448" t="s">
        <v>442</v>
      </c>
      <c r="B17" s="449"/>
      <c r="C17" s="449"/>
      <c r="D17" s="449"/>
      <c r="E17" s="449"/>
      <c r="F17" s="449"/>
      <c r="G17" s="449"/>
      <c r="H17" s="449"/>
      <c r="I17" s="450"/>
      <c r="J17" s="595"/>
      <c r="K17" s="168"/>
      <c r="L17" s="33"/>
      <c r="M17" s="102"/>
      <c r="N17" s="39"/>
      <c r="O17"/>
    </row>
    <row r="18" spans="1:18" ht="15" customHeight="1" x14ac:dyDescent="0.3">
      <c r="A18" s="448" t="s">
        <v>441</v>
      </c>
      <c r="B18" s="449"/>
      <c r="C18" s="449"/>
      <c r="D18" s="449"/>
      <c r="E18" s="449"/>
      <c r="F18" s="449"/>
      <c r="G18" s="449"/>
      <c r="H18" s="449"/>
      <c r="I18" s="450"/>
      <c r="J18" s="595"/>
      <c r="K18" s="168"/>
      <c r="L18" s="33"/>
      <c r="M18" s="99"/>
      <c r="N18" s="39"/>
      <c r="O18"/>
    </row>
    <row r="19" spans="1:18" ht="15" customHeight="1" thickBot="1" x14ac:dyDescent="0.35">
      <c r="A19" s="451" t="s">
        <v>141</v>
      </c>
      <c r="B19" s="452"/>
      <c r="C19" s="452"/>
      <c r="D19" s="452"/>
      <c r="E19" s="452"/>
      <c r="F19" s="452"/>
      <c r="G19" s="452"/>
      <c r="H19" s="452"/>
      <c r="I19" s="453"/>
      <c r="J19" s="596"/>
      <c r="K19" s="168"/>
      <c r="L19" s="33"/>
      <c r="M19" s="99"/>
      <c r="N19" s="39"/>
      <c r="O19"/>
    </row>
    <row r="20" spans="1:18" s="39" customFormat="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M20" s="110"/>
      <c r="Q20" s="141"/>
      <c r="R20" s="141"/>
    </row>
    <row r="21" spans="1:18" s="39" customForma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242"/>
      <c r="K21" s="33"/>
      <c r="M21" s="99"/>
      <c r="Q21" s="141"/>
      <c r="R21" s="141"/>
    </row>
    <row r="22" spans="1:18" s="39" customForma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M22" s="102"/>
      <c r="Q22" s="141"/>
      <c r="R22" s="141"/>
    </row>
    <row r="23" spans="1:18" s="39" customFormat="1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M23" s="102"/>
      <c r="Q23" s="141"/>
      <c r="R23" s="141"/>
    </row>
    <row r="24" spans="1:18" s="39" customFormat="1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M24" s="102">
        <f>SUM(M3:M22)</f>
        <v>35</v>
      </c>
      <c r="Q24" s="141"/>
      <c r="R24" s="141"/>
    </row>
    <row r="25" spans="1:18" s="39" customFormat="1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M25" s="102"/>
      <c r="Q25" s="141"/>
      <c r="R25" s="141"/>
    </row>
    <row r="26" spans="1:18" s="39" customFormat="1" x14ac:dyDescent="0.25">
      <c r="K26" s="33"/>
      <c r="M26" s="102"/>
      <c r="Q26" s="141"/>
      <c r="R26" s="141"/>
    </row>
    <row r="27" spans="1:18" s="39" customFormat="1" x14ac:dyDescent="0.25">
      <c r="K27" s="33"/>
      <c r="M27" s="102"/>
      <c r="Q27" s="141"/>
      <c r="R27" s="141"/>
    </row>
    <row r="28" spans="1:18" s="39" customFormat="1" x14ac:dyDescent="0.25">
      <c r="K28" s="33"/>
      <c r="M28" s="102"/>
      <c r="Q28" s="141"/>
      <c r="R28" s="141"/>
    </row>
    <row r="29" spans="1:18" s="39" customFormat="1" x14ac:dyDescent="0.25">
      <c r="K29" s="33"/>
      <c r="M29" s="102"/>
      <c r="Q29" s="141"/>
      <c r="R29" s="141"/>
    </row>
    <row r="30" spans="1:18" s="39" customFormat="1" x14ac:dyDescent="0.25">
      <c r="K30" s="33"/>
      <c r="M30" s="102"/>
      <c r="Q30" s="141"/>
      <c r="R30" s="141"/>
    </row>
    <row r="31" spans="1:18" s="39" customFormat="1" x14ac:dyDescent="0.25">
      <c r="K31" s="33"/>
      <c r="M31" s="102"/>
      <c r="Q31" s="141"/>
      <c r="R31" s="141"/>
    </row>
    <row r="32" spans="1:18" s="39" customFormat="1" x14ac:dyDescent="0.25">
      <c r="K32" s="33"/>
      <c r="M32" s="102"/>
      <c r="Q32" s="141"/>
      <c r="R32" s="141"/>
    </row>
    <row r="33" spans="11:18" s="39" customFormat="1" x14ac:dyDescent="0.25">
      <c r="K33" s="33"/>
      <c r="M33" s="102"/>
      <c r="Q33" s="141"/>
      <c r="R33" s="141"/>
    </row>
    <row r="34" spans="11:18" s="39" customFormat="1" x14ac:dyDescent="0.25">
      <c r="K34" s="33"/>
      <c r="M34" s="102"/>
      <c r="Q34" s="141"/>
      <c r="R34" s="141"/>
    </row>
    <row r="35" spans="11:18" s="39" customFormat="1" x14ac:dyDescent="0.25">
      <c r="K35" s="33"/>
      <c r="M35" s="102"/>
      <c r="Q35" s="141"/>
      <c r="R35" s="141"/>
    </row>
    <row r="36" spans="11:18" s="39" customFormat="1" x14ac:dyDescent="0.25">
      <c r="K36" s="33"/>
      <c r="M36" s="102"/>
      <c r="Q36" s="141"/>
      <c r="R36" s="141"/>
    </row>
    <row r="37" spans="11:18" s="39" customFormat="1" x14ac:dyDescent="0.25">
      <c r="K37" s="33"/>
      <c r="M37" s="102"/>
      <c r="Q37" s="141"/>
      <c r="R37" s="141"/>
    </row>
    <row r="38" spans="11:18" s="39" customFormat="1" x14ac:dyDescent="0.25">
      <c r="K38" s="33"/>
      <c r="M38" s="102"/>
      <c r="Q38" s="141"/>
      <c r="R38" s="141"/>
    </row>
    <row r="39" spans="11:18" s="39" customFormat="1" x14ac:dyDescent="0.25">
      <c r="K39" s="33"/>
      <c r="M39" s="102"/>
      <c r="Q39" s="141"/>
      <c r="R39" s="141"/>
    </row>
    <row r="40" spans="11:18" s="39" customFormat="1" x14ac:dyDescent="0.25">
      <c r="K40" s="33"/>
      <c r="M40" s="102"/>
      <c r="Q40" s="141"/>
      <c r="R40" s="141"/>
    </row>
    <row r="41" spans="11:18" s="39" customFormat="1" x14ac:dyDescent="0.25">
      <c r="K41" s="33"/>
      <c r="M41" s="102"/>
      <c r="Q41" s="141"/>
      <c r="R41" s="141"/>
    </row>
    <row r="42" spans="11:18" s="39" customFormat="1" x14ac:dyDescent="0.25">
      <c r="K42" s="33"/>
      <c r="M42" s="102"/>
      <c r="Q42" s="141"/>
      <c r="R42" s="141"/>
    </row>
    <row r="43" spans="11:18" s="39" customFormat="1" x14ac:dyDescent="0.25">
      <c r="K43" s="33"/>
      <c r="M43" s="102"/>
      <c r="Q43" s="141"/>
      <c r="R43" s="141"/>
    </row>
    <row r="44" spans="11:18" s="39" customFormat="1" x14ac:dyDescent="0.25">
      <c r="K44" s="33"/>
      <c r="M44" s="102"/>
      <c r="Q44" s="141"/>
      <c r="R44" s="141"/>
    </row>
    <row r="45" spans="11:18" s="39" customFormat="1" x14ac:dyDescent="0.25">
      <c r="K45" s="33"/>
      <c r="M45" s="102"/>
      <c r="Q45" s="141"/>
      <c r="R45" s="141"/>
    </row>
    <row r="46" spans="11:18" s="39" customFormat="1" x14ac:dyDescent="0.25">
      <c r="K46" s="33"/>
      <c r="M46" s="102"/>
      <c r="Q46" s="141"/>
      <c r="R46" s="141"/>
    </row>
    <row r="47" spans="11:18" s="39" customFormat="1" x14ac:dyDescent="0.25">
      <c r="K47" s="33"/>
      <c r="M47" s="102"/>
      <c r="Q47" s="141"/>
      <c r="R47" s="141"/>
    </row>
    <row r="48" spans="11:18" s="39" customFormat="1" x14ac:dyDescent="0.25">
      <c r="K48" s="33"/>
      <c r="M48" s="102"/>
      <c r="Q48" s="141"/>
      <c r="R48" s="141"/>
    </row>
    <row r="49" spans="11:18" s="39" customFormat="1" x14ac:dyDescent="0.25">
      <c r="K49" s="33"/>
      <c r="M49" s="102"/>
      <c r="Q49" s="141"/>
      <c r="R49" s="141"/>
    </row>
    <row r="50" spans="11:18" s="39" customFormat="1" x14ac:dyDescent="0.25">
      <c r="K50" s="33"/>
      <c r="M50" s="102"/>
      <c r="Q50" s="141"/>
      <c r="R50" s="141"/>
    </row>
    <row r="51" spans="11:18" s="39" customFormat="1" x14ac:dyDescent="0.25">
      <c r="K51" s="33"/>
      <c r="M51" s="102"/>
      <c r="Q51" s="141"/>
      <c r="R51" s="141"/>
    </row>
    <row r="52" spans="11:18" s="39" customFormat="1" x14ac:dyDescent="0.25">
      <c r="K52" s="33"/>
      <c r="M52" s="102"/>
      <c r="Q52" s="141"/>
      <c r="R52" s="141"/>
    </row>
    <row r="53" spans="11:18" s="39" customFormat="1" x14ac:dyDescent="0.25">
      <c r="K53" s="33"/>
      <c r="M53" s="102"/>
      <c r="Q53" s="141"/>
      <c r="R53" s="141"/>
    </row>
    <row r="54" spans="11:18" s="39" customFormat="1" x14ac:dyDescent="0.25">
      <c r="K54" s="33"/>
      <c r="M54" s="102"/>
      <c r="Q54" s="141"/>
      <c r="R54" s="141"/>
    </row>
    <row r="55" spans="11:18" s="39" customFormat="1" x14ac:dyDescent="0.25">
      <c r="K55" s="33"/>
      <c r="M55" s="102"/>
      <c r="Q55" s="141"/>
      <c r="R55" s="141"/>
    </row>
    <row r="56" spans="11:18" s="39" customFormat="1" x14ac:dyDescent="0.25">
      <c r="K56" s="33"/>
      <c r="M56" s="102"/>
      <c r="Q56" s="141"/>
      <c r="R56" s="141"/>
    </row>
    <row r="57" spans="11:18" s="39" customFormat="1" x14ac:dyDescent="0.25">
      <c r="K57" s="33"/>
      <c r="M57" s="102"/>
      <c r="Q57" s="141"/>
      <c r="R57" s="141"/>
    </row>
    <row r="58" spans="11:18" s="39" customFormat="1" x14ac:dyDescent="0.25">
      <c r="K58" s="33"/>
      <c r="M58" s="102"/>
      <c r="Q58" s="141"/>
      <c r="R58" s="141"/>
    </row>
    <row r="59" spans="11:18" s="39" customFormat="1" x14ac:dyDescent="0.25">
      <c r="K59" s="33"/>
      <c r="M59" s="102"/>
      <c r="Q59" s="141"/>
      <c r="R59" s="141"/>
    </row>
    <row r="60" spans="11:18" s="39" customFormat="1" x14ac:dyDescent="0.25">
      <c r="K60" s="33"/>
      <c r="M60" s="102"/>
      <c r="Q60" s="141"/>
      <c r="R60" s="141"/>
    </row>
    <row r="61" spans="11:18" s="39" customFormat="1" x14ac:dyDescent="0.25">
      <c r="K61" s="33"/>
      <c r="M61" s="102"/>
      <c r="Q61" s="141"/>
      <c r="R61" s="141"/>
    </row>
    <row r="62" spans="11:18" s="39" customFormat="1" x14ac:dyDescent="0.25">
      <c r="K62" s="33"/>
      <c r="M62" s="102"/>
      <c r="Q62" s="141"/>
      <c r="R62" s="141"/>
    </row>
    <row r="63" spans="11:18" s="39" customFormat="1" x14ac:dyDescent="0.25">
      <c r="K63" s="33"/>
      <c r="M63" s="102"/>
      <c r="Q63" s="141"/>
      <c r="R63" s="141"/>
    </row>
    <row r="64" spans="11:18" s="39" customFormat="1" x14ac:dyDescent="0.25">
      <c r="K64" s="33"/>
      <c r="M64" s="102"/>
      <c r="Q64" s="141"/>
      <c r="R64" s="141"/>
    </row>
    <row r="65" spans="11:18" s="39" customFormat="1" x14ac:dyDescent="0.25">
      <c r="K65" s="33"/>
      <c r="M65" s="102"/>
      <c r="Q65" s="141"/>
      <c r="R65" s="141"/>
    </row>
    <row r="66" spans="11:18" s="39" customFormat="1" x14ac:dyDescent="0.25">
      <c r="K66" s="33"/>
      <c r="M66" s="102"/>
      <c r="Q66" s="141"/>
      <c r="R66" s="141"/>
    </row>
    <row r="67" spans="11:18" s="39" customFormat="1" x14ac:dyDescent="0.25">
      <c r="K67" s="33"/>
      <c r="M67" s="102"/>
      <c r="Q67" s="141"/>
      <c r="R67" s="141"/>
    </row>
    <row r="68" spans="11:18" s="39" customFormat="1" x14ac:dyDescent="0.25">
      <c r="K68" s="33"/>
      <c r="M68" s="102"/>
      <c r="Q68" s="141"/>
      <c r="R68" s="141"/>
    </row>
    <row r="69" spans="11:18" s="39" customFormat="1" x14ac:dyDescent="0.25">
      <c r="K69" s="33"/>
      <c r="M69" s="102"/>
      <c r="Q69" s="141"/>
      <c r="R69" s="141"/>
    </row>
    <row r="70" spans="11:18" s="39" customFormat="1" x14ac:dyDescent="0.25">
      <c r="K70" s="33"/>
      <c r="M70" s="102"/>
      <c r="Q70" s="141"/>
      <c r="R70" s="141"/>
    </row>
    <row r="71" spans="11:18" s="39" customFormat="1" x14ac:dyDescent="0.25">
      <c r="K71" s="33"/>
      <c r="M71" s="102"/>
      <c r="Q71" s="141"/>
      <c r="R71" s="141"/>
    </row>
    <row r="72" spans="11:18" s="39" customFormat="1" x14ac:dyDescent="0.25">
      <c r="K72" s="33"/>
      <c r="M72" s="102"/>
      <c r="Q72" s="141"/>
      <c r="R72" s="141"/>
    </row>
    <row r="73" spans="11:18" s="39" customFormat="1" x14ac:dyDescent="0.25">
      <c r="K73" s="33"/>
      <c r="M73" s="102"/>
      <c r="Q73" s="141"/>
      <c r="R73" s="141"/>
    </row>
    <row r="74" spans="11:18" s="39" customFormat="1" x14ac:dyDescent="0.25">
      <c r="K74" s="33"/>
      <c r="M74" s="102"/>
      <c r="Q74" s="141"/>
      <c r="R74" s="141"/>
    </row>
    <row r="75" spans="11:18" s="39" customFormat="1" x14ac:dyDescent="0.25">
      <c r="K75" s="33"/>
      <c r="M75" s="102"/>
      <c r="Q75" s="141"/>
      <c r="R75" s="141"/>
    </row>
    <row r="76" spans="11:18" s="39" customFormat="1" x14ac:dyDescent="0.25">
      <c r="K76" s="33"/>
      <c r="M76" s="102"/>
      <c r="Q76" s="141"/>
      <c r="R76" s="141"/>
    </row>
    <row r="77" spans="11:18" s="39" customFormat="1" x14ac:dyDescent="0.25">
      <c r="K77" s="33"/>
      <c r="M77" s="102"/>
      <c r="Q77" s="141"/>
      <c r="R77" s="141"/>
    </row>
    <row r="78" spans="11:18" s="39" customFormat="1" x14ac:dyDescent="0.25">
      <c r="K78" s="33"/>
      <c r="M78" s="102"/>
      <c r="Q78" s="141"/>
      <c r="R78" s="141"/>
    </row>
    <row r="79" spans="11:18" s="39" customFormat="1" x14ac:dyDescent="0.25">
      <c r="K79" s="33"/>
      <c r="M79" s="102"/>
      <c r="Q79" s="141"/>
      <c r="R79" s="141"/>
    </row>
    <row r="80" spans="11:18" s="39" customFormat="1" x14ac:dyDescent="0.25">
      <c r="K80" s="33"/>
      <c r="M80" s="102"/>
      <c r="Q80" s="141"/>
      <c r="R80" s="141"/>
    </row>
    <row r="81" spans="11:18" s="39" customFormat="1" x14ac:dyDescent="0.25">
      <c r="K81" s="33"/>
      <c r="M81" s="102"/>
      <c r="Q81" s="141"/>
      <c r="R81" s="141"/>
    </row>
    <row r="82" spans="11:18" s="39" customFormat="1" x14ac:dyDescent="0.25">
      <c r="K82" s="33"/>
      <c r="M82" s="102"/>
      <c r="Q82" s="141"/>
      <c r="R82" s="141"/>
    </row>
    <row r="83" spans="11:18" s="39" customFormat="1" x14ac:dyDescent="0.25">
      <c r="K83" s="33"/>
      <c r="M83" s="102"/>
      <c r="Q83" s="141"/>
      <c r="R83" s="141"/>
    </row>
    <row r="84" spans="11:18" s="39" customFormat="1" x14ac:dyDescent="0.25">
      <c r="K84" s="33"/>
      <c r="M84" s="102"/>
      <c r="Q84" s="141"/>
      <c r="R84" s="141"/>
    </row>
    <row r="85" spans="11:18" s="39" customFormat="1" x14ac:dyDescent="0.25">
      <c r="K85" s="33"/>
      <c r="M85" s="102"/>
      <c r="Q85" s="141"/>
      <c r="R85" s="141"/>
    </row>
    <row r="86" spans="11:18" s="39" customFormat="1" x14ac:dyDescent="0.25">
      <c r="K86" s="33"/>
      <c r="M86" s="102"/>
      <c r="Q86" s="141"/>
      <c r="R86" s="141"/>
    </row>
    <row r="87" spans="11:18" s="39" customFormat="1" x14ac:dyDescent="0.25">
      <c r="K87" s="33"/>
      <c r="M87" s="102"/>
      <c r="Q87" s="141"/>
      <c r="R87" s="141"/>
    </row>
    <row r="88" spans="11:18" s="39" customFormat="1" x14ac:dyDescent="0.25">
      <c r="K88" s="33"/>
      <c r="M88" s="102"/>
      <c r="Q88" s="141"/>
      <c r="R88" s="141"/>
    </row>
    <row r="89" spans="11:18" s="39" customFormat="1" x14ac:dyDescent="0.25">
      <c r="K89" s="33"/>
      <c r="M89" s="102"/>
      <c r="Q89" s="141"/>
      <c r="R89" s="141"/>
    </row>
    <row r="90" spans="11:18" s="39" customFormat="1" x14ac:dyDescent="0.25">
      <c r="K90" s="33"/>
      <c r="M90" s="102"/>
      <c r="Q90" s="141"/>
      <c r="R90" s="141"/>
    </row>
    <row r="91" spans="11:18" s="39" customFormat="1" x14ac:dyDescent="0.25">
      <c r="K91" s="33"/>
      <c r="M91" s="102"/>
      <c r="Q91" s="141"/>
      <c r="R91" s="141"/>
    </row>
    <row r="92" spans="11:18" s="39" customFormat="1" x14ac:dyDescent="0.25">
      <c r="K92" s="33"/>
      <c r="M92" s="102"/>
      <c r="Q92" s="141"/>
      <c r="R92" s="141"/>
    </row>
    <row r="93" spans="11:18" s="39" customFormat="1" x14ac:dyDescent="0.25">
      <c r="K93" s="33"/>
      <c r="M93" s="102"/>
      <c r="Q93" s="141"/>
      <c r="R93" s="141"/>
    </row>
    <row r="94" spans="11:18" s="39" customFormat="1" x14ac:dyDescent="0.25">
      <c r="K94" s="33"/>
      <c r="M94" s="102"/>
      <c r="Q94" s="141"/>
      <c r="R94" s="141"/>
    </row>
    <row r="95" spans="11:18" s="39" customFormat="1" x14ac:dyDescent="0.25">
      <c r="K95" s="33"/>
      <c r="M95" s="102"/>
      <c r="Q95" s="141"/>
      <c r="R95" s="141"/>
    </row>
    <row r="96" spans="11:18" s="39" customFormat="1" x14ac:dyDescent="0.25">
      <c r="K96" s="33"/>
      <c r="M96" s="102"/>
      <c r="Q96" s="141"/>
      <c r="R96" s="141"/>
    </row>
    <row r="97" spans="11:18" s="39" customFormat="1" x14ac:dyDescent="0.25">
      <c r="K97" s="33"/>
      <c r="M97" s="102"/>
      <c r="Q97" s="141"/>
      <c r="R97" s="141"/>
    </row>
    <row r="98" spans="11:18" s="39" customFormat="1" x14ac:dyDescent="0.25">
      <c r="K98" s="33"/>
      <c r="M98" s="102"/>
      <c r="Q98" s="141"/>
      <c r="R98" s="141"/>
    </row>
    <row r="99" spans="11:18" s="39" customFormat="1" x14ac:dyDescent="0.25">
      <c r="K99" s="33"/>
      <c r="M99" s="102"/>
      <c r="Q99" s="141"/>
      <c r="R99" s="141"/>
    </row>
    <row r="100" spans="11:18" s="39" customFormat="1" x14ac:dyDescent="0.25">
      <c r="K100" s="33"/>
      <c r="M100" s="102"/>
      <c r="Q100" s="141"/>
      <c r="R100" s="141"/>
    </row>
    <row r="101" spans="11:18" s="39" customFormat="1" x14ac:dyDescent="0.25">
      <c r="K101" s="33"/>
      <c r="M101" s="102"/>
      <c r="Q101" s="141"/>
      <c r="R101" s="141"/>
    </row>
    <row r="102" spans="11:18" s="39" customFormat="1" x14ac:dyDescent="0.25">
      <c r="K102" s="33"/>
      <c r="M102" s="102"/>
      <c r="Q102" s="141"/>
      <c r="R102" s="141"/>
    </row>
    <row r="103" spans="11:18" s="39" customFormat="1" x14ac:dyDescent="0.25">
      <c r="K103" s="33"/>
      <c r="M103" s="102"/>
      <c r="Q103" s="141"/>
      <c r="R103" s="141"/>
    </row>
    <row r="104" spans="11:18" s="39" customFormat="1" x14ac:dyDescent="0.25">
      <c r="K104" s="33"/>
      <c r="M104" s="102"/>
      <c r="Q104" s="141"/>
      <c r="R104" s="141"/>
    </row>
    <row r="105" spans="11:18" s="39" customFormat="1" x14ac:dyDescent="0.25">
      <c r="K105" s="33"/>
      <c r="M105" s="102"/>
      <c r="Q105" s="141"/>
      <c r="R105" s="141"/>
    </row>
    <row r="106" spans="11:18" s="39" customFormat="1" x14ac:dyDescent="0.25">
      <c r="K106" s="33"/>
      <c r="M106" s="102"/>
      <c r="Q106" s="141"/>
      <c r="R106" s="141"/>
    </row>
    <row r="107" spans="11:18" s="39" customFormat="1" x14ac:dyDescent="0.25">
      <c r="K107" s="33"/>
      <c r="M107" s="102"/>
      <c r="Q107" s="141"/>
      <c r="R107" s="141"/>
    </row>
    <row r="108" spans="11:18" s="39" customFormat="1" x14ac:dyDescent="0.25">
      <c r="K108" s="33"/>
      <c r="M108" s="102"/>
      <c r="Q108" s="141"/>
      <c r="R108" s="141"/>
    </row>
    <row r="109" spans="11:18" s="39" customFormat="1" x14ac:dyDescent="0.25">
      <c r="K109" s="33"/>
      <c r="M109" s="102"/>
      <c r="Q109" s="141"/>
      <c r="R109" s="141"/>
    </row>
    <row r="110" spans="11:18" s="39" customFormat="1" x14ac:dyDescent="0.25">
      <c r="K110" s="33"/>
      <c r="M110" s="102"/>
      <c r="Q110" s="141"/>
      <c r="R110" s="141"/>
    </row>
    <row r="111" spans="11:18" s="39" customFormat="1" x14ac:dyDescent="0.25">
      <c r="K111" s="33"/>
      <c r="M111" s="102"/>
      <c r="Q111" s="141"/>
      <c r="R111" s="141"/>
    </row>
    <row r="112" spans="11:18" s="39" customFormat="1" x14ac:dyDescent="0.25">
      <c r="K112" s="33"/>
      <c r="M112" s="102"/>
      <c r="Q112" s="141"/>
      <c r="R112" s="141"/>
    </row>
    <row r="113" spans="11:18" s="39" customFormat="1" x14ac:dyDescent="0.25">
      <c r="K113" s="33"/>
      <c r="M113" s="102"/>
      <c r="Q113" s="141"/>
      <c r="R113" s="141"/>
    </row>
    <row r="114" spans="11:18" s="39" customFormat="1" x14ac:dyDescent="0.25">
      <c r="K114" s="33"/>
      <c r="M114" s="102"/>
      <c r="Q114" s="141"/>
      <c r="R114" s="141"/>
    </row>
    <row r="115" spans="11:18" s="39" customFormat="1" x14ac:dyDescent="0.25">
      <c r="K115" s="33"/>
      <c r="M115" s="102"/>
      <c r="Q115" s="141"/>
      <c r="R115" s="141"/>
    </row>
    <row r="116" spans="11:18" s="39" customFormat="1" x14ac:dyDescent="0.25">
      <c r="K116" s="33"/>
      <c r="M116" s="102"/>
      <c r="Q116" s="141"/>
      <c r="R116" s="141"/>
    </row>
    <row r="117" spans="11:18" s="39" customFormat="1" x14ac:dyDescent="0.25">
      <c r="K117" s="33"/>
      <c r="M117" s="102"/>
      <c r="Q117" s="141"/>
      <c r="R117" s="141"/>
    </row>
    <row r="118" spans="11:18" s="39" customFormat="1" x14ac:dyDescent="0.25">
      <c r="K118" s="33"/>
      <c r="M118" s="102"/>
      <c r="Q118" s="141"/>
      <c r="R118" s="141"/>
    </row>
    <row r="119" spans="11:18" s="39" customFormat="1" x14ac:dyDescent="0.25">
      <c r="K119" s="33"/>
      <c r="M119" s="102"/>
      <c r="Q119" s="141"/>
      <c r="R119" s="141"/>
    </row>
    <row r="120" spans="11:18" s="39" customFormat="1" x14ac:dyDescent="0.25">
      <c r="K120" s="33"/>
      <c r="M120" s="102"/>
      <c r="Q120" s="141"/>
      <c r="R120" s="141"/>
    </row>
    <row r="121" spans="11:18" s="39" customFormat="1" x14ac:dyDescent="0.25">
      <c r="K121" s="33"/>
      <c r="M121" s="102"/>
      <c r="Q121" s="141"/>
      <c r="R121" s="141"/>
    </row>
    <row r="122" spans="11:18" s="39" customFormat="1" x14ac:dyDescent="0.25">
      <c r="K122" s="33"/>
      <c r="M122" s="102"/>
      <c r="Q122" s="141"/>
      <c r="R122" s="141"/>
    </row>
    <row r="123" spans="11:18" s="39" customFormat="1" x14ac:dyDescent="0.25">
      <c r="K123" s="33"/>
      <c r="M123" s="102"/>
      <c r="Q123" s="141"/>
      <c r="R123" s="141"/>
    </row>
    <row r="124" spans="11:18" s="39" customFormat="1" x14ac:dyDescent="0.25">
      <c r="K124" s="33"/>
      <c r="M124" s="102"/>
      <c r="Q124" s="141"/>
      <c r="R124" s="141"/>
    </row>
    <row r="125" spans="11:18" s="39" customFormat="1" x14ac:dyDescent="0.25">
      <c r="K125" s="33"/>
      <c r="M125" s="102"/>
      <c r="Q125" s="141"/>
      <c r="R125" s="141"/>
    </row>
    <row r="126" spans="11:18" s="39" customFormat="1" x14ac:dyDescent="0.25">
      <c r="K126" s="33"/>
      <c r="M126" s="102"/>
      <c r="Q126" s="141"/>
      <c r="R126" s="141"/>
    </row>
    <row r="127" spans="11:18" s="39" customFormat="1" x14ac:dyDescent="0.25">
      <c r="K127" s="33"/>
      <c r="M127" s="102"/>
      <c r="Q127" s="141"/>
      <c r="R127" s="141"/>
    </row>
    <row r="128" spans="11:18" s="39" customFormat="1" x14ac:dyDescent="0.25">
      <c r="K128" s="33"/>
      <c r="M128" s="102"/>
      <c r="Q128" s="141"/>
      <c r="R128" s="141"/>
    </row>
    <row r="129" spans="11:18" s="39" customFormat="1" x14ac:dyDescent="0.25">
      <c r="K129" s="33"/>
      <c r="M129" s="102"/>
      <c r="Q129" s="141"/>
      <c r="R129" s="141"/>
    </row>
    <row r="130" spans="11:18" s="39" customFormat="1" x14ac:dyDescent="0.25">
      <c r="K130" s="33"/>
      <c r="M130" s="102"/>
      <c r="Q130" s="141"/>
      <c r="R130" s="141"/>
    </row>
    <row r="131" spans="11:18" s="39" customFormat="1" x14ac:dyDescent="0.25">
      <c r="K131" s="33"/>
      <c r="M131" s="102"/>
      <c r="Q131" s="141"/>
      <c r="R131" s="141"/>
    </row>
    <row r="132" spans="11:18" s="39" customFormat="1" x14ac:dyDescent="0.25">
      <c r="K132" s="33"/>
      <c r="M132" s="102"/>
      <c r="Q132" s="141"/>
      <c r="R132" s="141"/>
    </row>
    <row r="133" spans="11:18" s="39" customFormat="1" x14ac:dyDescent="0.25">
      <c r="K133" s="33"/>
      <c r="M133" s="102"/>
      <c r="Q133" s="141"/>
      <c r="R133" s="141"/>
    </row>
    <row r="134" spans="11:18" s="39" customFormat="1" x14ac:dyDescent="0.25">
      <c r="K134" s="33"/>
      <c r="M134" s="102"/>
      <c r="Q134" s="141"/>
      <c r="R134" s="141"/>
    </row>
    <row r="135" spans="11:18" s="39" customFormat="1" x14ac:dyDescent="0.25">
      <c r="K135" s="33"/>
      <c r="M135" s="102"/>
      <c r="Q135" s="141"/>
      <c r="R135" s="141"/>
    </row>
    <row r="136" spans="11:18" s="39" customFormat="1" x14ac:dyDescent="0.25">
      <c r="K136" s="33"/>
      <c r="M136" s="102"/>
      <c r="Q136" s="141"/>
      <c r="R136" s="141"/>
    </row>
    <row r="137" spans="11:18" s="39" customFormat="1" x14ac:dyDescent="0.25">
      <c r="K137" s="33"/>
      <c r="M137" s="102"/>
      <c r="Q137" s="141"/>
      <c r="R137" s="141"/>
    </row>
    <row r="138" spans="11:18" s="39" customFormat="1" x14ac:dyDescent="0.25">
      <c r="K138" s="33"/>
      <c r="M138" s="102"/>
      <c r="Q138" s="141"/>
      <c r="R138" s="141"/>
    </row>
    <row r="139" spans="11:18" s="39" customFormat="1" x14ac:dyDescent="0.25">
      <c r="K139" s="33"/>
      <c r="M139" s="102"/>
      <c r="Q139" s="141"/>
      <c r="R139" s="141"/>
    </row>
    <row r="140" spans="11:18" s="39" customFormat="1" x14ac:dyDescent="0.25">
      <c r="K140" s="33"/>
      <c r="M140" s="102"/>
      <c r="Q140" s="141"/>
      <c r="R140" s="141"/>
    </row>
    <row r="141" spans="11:18" s="39" customFormat="1" x14ac:dyDescent="0.25">
      <c r="K141" s="33"/>
      <c r="M141" s="102"/>
      <c r="Q141" s="141"/>
      <c r="R141" s="141"/>
    </row>
    <row r="142" spans="11:18" s="39" customFormat="1" x14ac:dyDescent="0.25">
      <c r="K142" s="33"/>
      <c r="M142" s="102"/>
      <c r="Q142" s="141"/>
      <c r="R142" s="141"/>
    </row>
    <row r="143" spans="11:18" s="39" customFormat="1" x14ac:dyDescent="0.25">
      <c r="K143" s="33"/>
      <c r="M143" s="102"/>
      <c r="Q143" s="141"/>
      <c r="R143" s="141"/>
    </row>
    <row r="144" spans="11:18" s="39" customFormat="1" x14ac:dyDescent="0.25">
      <c r="K144" s="33"/>
      <c r="M144" s="102"/>
      <c r="Q144" s="141"/>
      <c r="R144" s="141"/>
    </row>
    <row r="145" spans="11:18" s="39" customFormat="1" x14ac:dyDescent="0.25">
      <c r="K145" s="33"/>
      <c r="M145" s="102"/>
      <c r="Q145" s="141"/>
      <c r="R145" s="141"/>
    </row>
    <row r="146" spans="11:18" s="39" customFormat="1" x14ac:dyDescent="0.25">
      <c r="K146" s="33"/>
      <c r="M146" s="102"/>
      <c r="Q146" s="141"/>
      <c r="R146" s="141"/>
    </row>
    <row r="147" spans="11:18" s="39" customFormat="1" x14ac:dyDescent="0.25">
      <c r="K147" s="33"/>
      <c r="M147" s="102"/>
      <c r="Q147" s="141"/>
      <c r="R147" s="141"/>
    </row>
    <row r="148" spans="11:18" s="39" customFormat="1" x14ac:dyDescent="0.25">
      <c r="K148" s="33"/>
      <c r="M148" s="102"/>
      <c r="Q148" s="141"/>
      <c r="R148" s="141"/>
    </row>
    <row r="149" spans="11:18" s="39" customFormat="1" x14ac:dyDescent="0.25">
      <c r="K149" s="33"/>
      <c r="M149" s="102"/>
      <c r="Q149" s="141"/>
      <c r="R149" s="141"/>
    </row>
    <row r="150" spans="11:18" s="39" customFormat="1" x14ac:dyDescent="0.25">
      <c r="K150" s="33"/>
      <c r="M150" s="102"/>
      <c r="Q150" s="141"/>
      <c r="R150" s="141"/>
    </row>
    <row r="151" spans="11:18" s="39" customFormat="1" x14ac:dyDescent="0.25">
      <c r="K151" s="33"/>
      <c r="M151" s="102"/>
      <c r="Q151" s="141"/>
      <c r="R151" s="141"/>
    </row>
    <row r="152" spans="11:18" s="39" customFormat="1" x14ac:dyDescent="0.25">
      <c r="K152" s="33"/>
      <c r="M152" s="102"/>
      <c r="Q152" s="141"/>
      <c r="R152" s="141"/>
    </row>
    <row r="153" spans="11:18" s="39" customFormat="1" x14ac:dyDescent="0.25">
      <c r="K153" s="33"/>
      <c r="M153" s="102"/>
      <c r="Q153" s="141"/>
      <c r="R153" s="141"/>
    </row>
    <row r="154" spans="11:18" s="39" customFormat="1" x14ac:dyDescent="0.25">
      <c r="K154" s="33"/>
      <c r="M154" s="102"/>
      <c r="Q154" s="141"/>
      <c r="R154" s="141"/>
    </row>
    <row r="155" spans="11:18" s="39" customFormat="1" x14ac:dyDescent="0.25">
      <c r="K155" s="33"/>
      <c r="M155" s="102"/>
      <c r="Q155" s="141"/>
      <c r="R155" s="141"/>
    </row>
    <row r="156" spans="11:18" s="39" customFormat="1" x14ac:dyDescent="0.25">
      <c r="K156" s="33"/>
      <c r="M156" s="102"/>
      <c r="Q156" s="141"/>
      <c r="R156" s="141"/>
    </row>
    <row r="157" spans="11:18" s="39" customFormat="1" x14ac:dyDescent="0.25">
      <c r="K157" s="33"/>
      <c r="M157" s="102"/>
      <c r="Q157" s="141"/>
      <c r="R157" s="141"/>
    </row>
    <row r="158" spans="11:18" s="39" customFormat="1" x14ac:dyDescent="0.25">
      <c r="K158" s="33"/>
      <c r="M158" s="102"/>
      <c r="Q158" s="141"/>
      <c r="R158" s="141"/>
    </row>
    <row r="159" spans="11:18" s="39" customFormat="1" x14ac:dyDescent="0.25">
      <c r="K159" s="33"/>
      <c r="M159" s="102"/>
      <c r="Q159" s="141"/>
      <c r="R159" s="141"/>
    </row>
    <row r="160" spans="11:18" s="39" customFormat="1" x14ac:dyDescent="0.25">
      <c r="K160" s="33"/>
      <c r="M160" s="102"/>
      <c r="Q160" s="141"/>
      <c r="R160" s="141"/>
    </row>
    <row r="161" spans="11:18" s="39" customFormat="1" x14ac:dyDescent="0.25">
      <c r="K161" s="33"/>
      <c r="M161" s="102"/>
      <c r="Q161" s="141"/>
      <c r="R161" s="141"/>
    </row>
    <row r="162" spans="11:18" s="39" customFormat="1" x14ac:dyDescent="0.25">
      <c r="K162" s="33"/>
      <c r="M162" s="102"/>
      <c r="Q162" s="141"/>
      <c r="R162" s="141"/>
    </row>
    <row r="163" spans="11:18" s="39" customFormat="1" x14ac:dyDescent="0.25">
      <c r="K163" s="33"/>
      <c r="M163" s="102"/>
      <c r="Q163" s="141"/>
      <c r="R163" s="141"/>
    </row>
    <row r="164" spans="11:18" s="39" customFormat="1" x14ac:dyDescent="0.25">
      <c r="K164" s="33"/>
      <c r="M164" s="102"/>
      <c r="Q164" s="141"/>
      <c r="R164" s="141"/>
    </row>
    <row r="165" spans="11:18" s="39" customFormat="1" x14ac:dyDescent="0.25">
      <c r="K165" s="33"/>
      <c r="M165" s="102"/>
      <c r="Q165" s="141"/>
      <c r="R165" s="141"/>
    </row>
    <row r="166" spans="11:18" s="39" customFormat="1" x14ac:dyDescent="0.25">
      <c r="K166" s="33"/>
      <c r="M166" s="102"/>
      <c r="Q166" s="141"/>
      <c r="R166" s="141"/>
    </row>
    <row r="167" spans="11:18" s="39" customFormat="1" x14ac:dyDescent="0.25">
      <c r="K167" s="33"/>
      <c r="M167" s="102"/>
      <c r="Q167" s="141"/>
      <c r="R167" s="141"/>
    </row>
    <row r="168" spans="11:18" s="39" customFormat="1" x14ac:dyDescent="0.25">
      <c r="K168" s="33"/>
      <c r="M168" s="102"/>
      <c r="Q168" s="141"/>
      <c r="R168" s="141"/>
    </row>
    <row r="169" spans="11:18" s="39" customFormat="1" x14ac:dyDescent="0.25">
      <c r="K169" s="33"/>
      <c r="M169" s="102"/>
      <c r="Q169" s="141"/>
      <c r="R169" s="141"/>
    </row>
    <row r="170" spans="11:18" s="39" customFormat="1" x14ac:dyDescent="0.25">
      <c r="K170" s="33"/>
      <c r="M170" s="102"/>
      <c r="Q170" s="141"/>
      <c r="R170" s="141"/>
    </row>
    <row r="171" spans="11:18" s="39" customFormat="1" x14ac:dyDescent="0.25">
      <c r="K171" s="33"/>
      <c r="M171" s="102"/>
      <c r="Q171" s="141"/>
      <c r="R171" s="141"/>
    </row>
    <row r="172" spans="11:18" s="39" customFormat="1" x14ac:dyDescent="0.25">
      <c r="K172" s="33"/>
      <c r="M172" s="102"/>
      <c r="Q172" s="141"/>
      <c r="R172" s="141"/>
    </row>
    <row r="173" spans="11:18" s="39" customFormat="1" x14ac:dyDescent="0.25">
      <c r="K173" s="33"/>
      <c r="M173" s="102"/>
      <c r="Q173" s="141"/>
      <c r="R173" s="141"/>
    </row>
    <row r="174" spans="11:18" s="39" customFormat="1" x14ac:dyDescent="0.25">
      <c r="K174" s="33"/>
      <c r="M174" s="102"/>
      <c r="Q174" s="141"/>
      <c r="R174" s="141"/>
    </row>
    <row r="175" spans="11:18" s="39" customFormat="1" x14ac:dyDescent="0.25">
      <c r="K175" s="33"/>
      <c r="M175" s="102"/>
      <c r="Q175" s="141"/>
      <c r="R175" s="141"/>
    </row>
    <row r="176" spans="11:18" s="39" customFormat="1" x14ac:dyDescent="0.25">
      <c r="K176" s="33"/>
      <c r="M176" s="102"/>
      <c r="Q176" s="141"/>
      <c r="R176" s="141"/>
    </row>
    <row r="177" spans="11:18" s="39" customFormat="1" x14ac:dyDescent="0.25">
      <c r="K177" s="33"/>
      <c r="M177" s="102"/>
      <c r="Q177" s="141"/>
      <c r="R177" s="141"/>
    </row>
    <row r="178" spans="11:18" s="39" customFormat="1" x14ac:dyDescent="0.25">
      <c r="K178" s="33"/>
      <c r="M178" s="102"/>
      <c r="Q178" s="141"/>
      <c r="R178" s="141"/>
    </row>
    <row r="179" spans="11:18" s="39" customFormat="1" x14ac:dyDescent="0.25">
      <c r="K179" s="33"/>
      <c r="M179" s="102"/>
      <c r="Q179" s="141"/>
      <c r="R179" s="141"/>
    </row>
    <row r="180" spans="11:18" s="39" customFormat="1" x14ac:dyDescent="0.25">
      <c r="K180" s="33"/>
      <c r="M180" s="102"/>
      <c r="Q180" s="141"/>
      <c r="R180" s="141"/>
    </row>
    <row r="181" spans="11:18" s="39" customFormat="1" x14ac:dyDescent="0.25">
      <c r="K181" s="33"/>
      <c r="M181" s="102"/>
      <c r="Q181" s="141"/>
      <c r="R181" s="141"/>
    </row>
    <row r="182" spans="11:18" s="39" customFormat="1" x14ac:dyDescent="0.25">
      <c r="K182" s="33"/>
      <c r="M182" s="102"/>
      <c r="Q182" s="141"/>
      <c r="R182" s="141"/>
    </row>
    <row r="183" spans="11:18" s="39" customFormat="1" x14ac:dyDescent="0.25">
      <c r="K183" s="33"/>
      <c r="M183" s="102"/>
      <c r="Q183" s="141"/>
      <c r="R183" s="141"/>
    </row>
    <row r="184" spans="11:18" s="39" customFormat="1" x14ac:dyDescent="0.25">
      <c r="K184" s="33"/>
      <c r="M184" s="102"/>
      <c r="Q184" s="141"/>
      <c r="R184" s="141"/>
    </row>
    <row r="185" spans="11:18" s="39" customFormat="1" x14ac:dyDescent="0.25">
      <c r="K185" s="33"/>
      <c r="M185" s="102"/>
      <c r="Q185" s="141"/>
      <c r="R185" s="141"/>
    </row>
    <row r="186" spans="11:18" s="39" customFormat="1" x14ac:dyDescent="0.25">
      <c r="K186" s="33"/>
      <c r="M186" s="102"/>
      <c r="Q186" s="141"/>
      <c r="R186" s="141"/>
    </row>
    <row r="187" spans="11:18" s="39" customFormat="1" x14ac:dyDescent="0.25">
      <c r="K187" s="33"/>
      <c r="M187" s="102"/>
      <c r="Q187" s="141"/>
      <c r="R187" s="141"/>
    </row>
    <row r="188" spans="11:18" s="39" customFormat="1" x14ac:dyDescent="0.25">
      <c r="K188" s="33"/>
      <c r="M188" s="102"/>
      <c r="Q188" s="141"/>
      <c r="R188" s="141"/>
    </row>
    <row r="189" spans="11:18" s="39" customFormat="1" x14ac:dyDescent="0.25">
      <c r="K189" s="33"/>
      <c r="M189" s="102"/>
      <c r="Q189" s="141"/>
      <c r="R189" s="141"/>
    </row>
    <row r="190" spans="11:18" s="39" customFormat="1" x14ac:dyDescent="0.25">
      <c r="K190" s="33"/>
      <c r="M190" s="102"/>
      <c r="Q190" s="141"/>
      <c r="R190" s="141"/>
    </row>
    <row r="191" spans="11:18" s="39" customFormat="1" x14ac:dyDescent="0.25">
      <c r="K191" s="33"/>
      <c r="M191" s="102"/>
      <c r="Q191" s="141"/>
      <c r="R191" s="141"/>
    </row>
    <row r="192" spans="11:18" s="39" customFormat="1" x14ac:dyDescent="0.25">
      <c r="K192" s="33"/>
      <c r="M192" s="102"/>
      <c r="Q192" s="141"/>
      <c r="R192" s="141"/>
    </row>
    <row r="193" spans="11:18" s="39" customFormat="1" x14ac:dyDescent="0.25">
      <c r="K193" s="33"/>
      <c r="M193" s="102"/>
      <c r="Q193" s="141"/>
      <c r="R193" s="141"/>
    </row>
    <row r="194" spans="11:18" s="39" customFormat="1" x14ac:dyDescent="0.25">
      <c r="K194" s="33"/>
      <c r="M194" s="102"/>
      <c r="Q194" s="141"/>
      <c r="R194" s="141"/>
    </row>
    <row r="195" spans="11:18" s="39" customFormat="1" x14ac:dyDescent="0.25">
      <c r="K195" s="33"/>
      <c r="M195" s="102"/>
      <c r="Q195" s="141"/>
      <c r="R195" s="141"/>
    </row>
    <row r="196" spans="11:18" s="39" customFormat="1" x14ac:dyDescent="0.25">
      <c r="K196" s="33"/>
      <c r="M196" s="102"/>
      <c r="Q196" s="141"/>
      <c r="R196" s="141"/>
    </row>
    <row r="197" spans="11:18" s="39" customFormat="1" x14ac:dyDescent="0.25">
      <c r="K197" s="33"/>
      <c r="M197" s="102"/>
      <c r="Q197" s="141"/>
      <c r="R197" s="141"/>
    </row>
    <row r="198" spans="11:18" s="39" customFormat="1" x14ac:dyDescent="0.25">
      <c r="K198" s="33"/>
      <c r="M198" s="102"/>
      <c r="Q198" s="141"/>
      <c r="R198" s="141"/>
    </row>
    <row r="199" spans="11:18" s="39" customFormat="1" x14ac:dyDescent="0.25">
      <c r="K199" s="33"/>
      <c r="M199" s="102"/>
      <c r="Q199" s="141"/>
      <c r="R199" s="141"/>
    </row>
    <row r="200" spans="11:18" s="39" customFormat="1" x14ac:dyDescent="0.25">
      <c r="K200" s="33"/>
      <c r="M200" s="102"/>
      <c r="Q200" s="141"/>
      <c r="R200" s="141"/>
    </row>
    <row r="201" spans="11:18" s="39" customFormat="1" x14ac:dyDescent="0.25">
      <c r="K201" s="33"/>
      <c r="M201" s="102"/>
      <c r="Q201" s="141"/>
      <c r="R201" s="141"/>
    </row>
    <row r="202" spans="11:18" s="39" customFormat="1" x14ac:dyDescent="0.25">
      <c r="K202" s="33"/>
      <c r="M202" s="102"/>
      <c r="Q202" s="141"/>
      <c r="R202" s="141"/>
    </row>
    <row r="203" spans="11:18" s="39" customFormat="1" x14ac:dyDescent="0.25">
      <c r="K203" s="33"/>
      <c r="M203" s="102"/>
      <c r="Q203" s="141"/>
      <c r="R203" s="141"/>
    </row>
    <row r="204" spans="11:18" s="39" customFormat="1" x14ac:dyDescent="0.25">
      <c r="K204" s="33"/>
      <c r="M204" s="102"/>
      <c r="Q204" s="141"/>
      <c r="R204" s="141"/>
    </row>
    <row r="205" spans="11:18" s="39" customFormat="1" x14ac:dyDescent="0.25">
      <c r="K205" s="33"/>
      <c r="M205" s="102"/>
      <c r="Q205" s="141"/>
      <c r="R205" s="141"/>
    </row>
    <row r="206" spans="11:18" s="39" customFormat="1" x14ac:dyDescent="0.25">
      <c r="K206" s="33"/>
      <c r="M206" s="102"/>
      <c r="Q206" s="141"/>
      <c r="R206" s="141"/>
    </row>
    <row r="207" spans="11:18" s="39" customFormat="1" x14ac:dyDescent="0.25">
      <c r="K207" s="33"/>
      <c r="M207" s="102"/>
      <c r="Q207" s="141"/>
      <c r="R207" s="141"/>
    </row>
    <row r="208" spans="11:18" s="39" customFormat="1" x14ac:dyDescent="0.25">
      <c r="K208" s="33"/>
      <c r="M208" s="102"/>
      <c r="Q208" s="141"/>
      <c r="R208" s="141"/>
    </row>
    <row r="209" spans="11:18" s="39" customFormat="1" x14ac:dyDescent="0.25">
      <c r="K209" s="33"/>
      <c r="M209" s="102"/>
      <c r="Q209" s="141"/>
      <c r="R209" s="141"/>
    </row>
    <row r="210" spans="11:18" s="39" customFormat="1" x14ac:dyDescent="0.25">
      <c r="K210" s="33"/>
      <c r="M210" s="102"/>
      <c r="Q210" s="141"/>
      <c r="R210" s="141"/>
    </row>
    <row r="211" spans="11:18" s="39" customFormat="1" x14ac:dyDescent="0.25">
      <c r="K211" s="33"/>
      <c r="M211" s="102"/>
      <c r="Q211" s="141"/>
      <c r="R211" s="141"/>
    </row>
    <row r="212" spans="11:18" s="39" customFormat="1" x14ac:dyDescent="0.25">
      <c r="K212" s="33"/>
      <c r="M212" s="102"/>
      <c r="Q212" s="141"/>
      <c r="R212" s="141"/>
    </row>
    <row r="213" spans="11:18" s="39" customFormat="1" x14ac:dyDescent="0.25">
      <c r="K213" s="33"/>
      <c r="M213" s="102"/>
      <c r="Q213" s="141"/>
      <c r="R213" s="141"/>
    </row>
    <row r="214" spans="11:18" s="39" customFormat="1" x14ac:dyDescent="0.25">
      <c r="K214" s="33"/>
      <c r="M214" s="102"/>
      <c r="Q214" s="141"/>
      <c r="R214" s="141"/>
    </row>
    <row r="215" spans="11:18" s="39" customFormat="1" x14ac:dyDescent="0.25">
      <c r="K215" s="33"/>
      <c r="M215" s="102"/>
      <c r="Q215" s="141"/>
      <c r="R215" s="141"/>
    </row>
    <row r="216" spans="11:18" s="39" customFormat="1" x14ac:dyDescent="0.25">
      <c r="K216" s="33"/>
      <c r="M216" s="102"/>
      <c r="Q216" s="141"/>
      <c r="R216" s="141"/>
    </row>
    <row r="217" spans="11:18" s="39" customFormat="1" x14ac:dyDescent="0.25">
      <c r="K217" s="33"/>
      <c r="M217" s="102"/>
      <c r="Q217" s="141"/>
      <c r="R217" s="141"/>
    </row>
    <row r="218" spans="11:18" s="39" customFormat="1" x14ac:dyDescent="0.25">
      <c r="K218" s="33"/>
      <c r="M218" s="102"/>
      <c r="Q218" s="141"/>
      <c r="R218" s="141"/>
    </row>
    <row r="219" spans="11:18" s="39" customFormat="1" x14ac:dyDescent="0.25">
      <c r="K219" s="33"/>
      <c r="M219" s="102"/>
      <c r="Q219" s="141"/>
      <c r="R219" s="141"/>
    </row>
    <row r="220" spans="11:18" s="39" customFormat="1" x14ac:dyDescent="0.25">
      <c r="K220" s="33"/>
      <c r="M220" s="102"/>
      <c r="Q220" s="141"/>
      <c r="R220" s="141"/>
    </row>
    <row r="221" spans="11:18" s="39" customFormat="1" x14ac:dyDescent="0.25">
      <c r="K221" s="33"/>
      <c r="M221" s="102"/>
      <c r="Q221" s="141"/>
      <c r="R221" s="141"/>
    </row>
    <row r="222" spans="11:18" s="39" customFormat="1" x14ac:dyDescent="0.25">
      <c r="K222" s="33"/>
      <c r="M222" s="102"/>
      <c r="Q222" s="141"/>
      <c r="R222" s="141"/>
    </row>
    <row r="223" spans="11:18" s="39" customFormat="1" x14ac:dyDescent="0.25">
      <c r="K223" s="33"/>
      <c r="M223" s="102"/>
      <c r="Q223" s="141"/>
      <c r="R223" s="141"/>
    </row>
    <row r="224" spans="11:18" s="39" customFormat="1" x14ac:dyDescent="0.25">
      <c r="K224" s="33"/>
      <c r="M224" s="102"/>
      <c r="Q224" s="141"/>
      <c r="R224" s="141"/>
    </row>
  </sheetData>
  <mergeCells count="10">
    <mergeCell ref="L1:N1"/>
    <mergeCell ref="A3:D4"/>
    <mergeCell ref="E3:I3"/>
    <mergeCell ref="E4:I4"/>
    <mergeCell ref="A5:D7"/>
    <mergeCell ref="J16:J19"/>
    <mergeCell ref="A2:I2"/>
    <mergeCell ref="A13:I13"/>
    <mergeCell ref="A15:J15"/>
    <mergeCell ref="A1:J1"/>
  </mergeCells>
  <dataValidations count="5">
    <dataValidation type="list" allowBlank="1" showInputMessage="1" showErrorMessage="1" sqref="J3:J4">
      <formula1>NaSi2</formula1>
    </dataValidation>
    <dataValidation type="list" allowBlank="1" showInputMessage="1" showErrorMessage="1" sqref="J5:J6">
      <formula1>MaMe</formula1>
    </dataValidation>
    <dataValidation type="list" allowBlank="1" showInputMessage="1" showErrorMessage="1" sqref="J7">
      <formula1>MarEr</formula1>
    </dataValidation>
    <dataValidation type="list" allowBlank="1" showInputMessage="1" showErrorMessage="1" sqref="J8:J9 J12">
      <formula1>ViAn</formula1>
    </dataValidation>
    <dataValidation type="list" allowBlank="1" showInputMessage="1" showErrorMessage="1" sqref="J10:J11">
      <formula1>NuFre</formula1>
    </dataValidation>
  </dataValidations>
  <hyperlinks>
    <hyperlink ref="O16" location="'Resultados globais'!A1" display="Apuramento global de resultados"/>
    <hyperlink ref="O15" location="'Apuramento inq. alunos'!A1" display="Apuramento do Inquérito aos alunos"/>
    <hyperlink ref="O3" location="Resíduos!A1" display="Resíduos"/>
    <hyperlink ref="O4" location="Água!A1" display="Água"/>
    <hyperlink ref="O5" location="Energia!A1" display="Energia"/>
    <hyperlink ref="O11" location="Mobilidade!A1" display="Mobilidade"/>
    <hyperlink ref="O12" location="Ruído!A1" display="Ruido"/>
    <hyperlink ref="O6" location="'Espaços Exteriores'!A1" display="Espaços exteriores"/>
    <hyperlink ref="O7" location="Biodiversidade!A1" display="Biodiversidade"/>
    <hyperlink ref="O14" location="'Gestão Ambiental da escola'!A1" display="Gestão ambiental"/>
    <hyperlink ref="O13" location="Alimentação!A1" display="Alimentação"/>
    <hyperlink ref="O8" location="'Agricultura Biológica'!A1" display="Ag. Biológica"/>
    <hyperlink ref="O9" location="Floresta!A1" display="Floresta"/>
    <hyperlink ref="O10" location="Mar!A1" display="Mar"/>
    <hyperlink ref="A13:I13" location="'Apuramento inq. alunos'!A1" display="Inquérito aos alunos (questão P)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05"/>
  <sheetViews>
    <sheetView zoomScale="90" zoomScaleNormal="90" workbookViewId="0">
      <selection activeCell="N25" sqref="N25"/>
    </sheetView>
  </sheetViews>
  <sheetFormatPr defaultRowHeight="15" x14ac:dyDescent="0.25"/>
  <cols>
    <col min="2" max="2" width="15.85546875" customWidth="1"/>
    <col min="9" max="9" width="13.85546875" customWidth="1"/>
    <col min="10" max="10" width="17.5703125" customWidth="1"/>
    <col min="11" max="11" width="13.5703125" customWidth="1"/>
    <col min="12" max="12" width="15.85546875" customWidth="1"/>
    <col min="13" max="13" width="9.140625" style="40"/>
    <col min="14" max="14" width="24.5703125" customWidth="1"/>
    <col min="15" max="15" width="25.140625" customWidth="1"/>
    <col min="16" max="16" width="24.5703125" customWidth="1"/>
    <col min="17" max="18" width="9.140625" style="440"/>
    <col min="19" max="20" width="9.140625" style="141"/>
    <col min="21" max="56" width="9.140625" style="39"/>
  </cols>
  <sheetData>
    <row r="1" spans="1:56" ht="19.5" thickBot="1" x14ac:dyDescent="0.35">
      <c r="A1" s="545" t="s">
        <v>605</v>
      </c>
      <c r="B1" s="546"/>
      <c r="C1" s="546"/>
      <c r="D1" s="546"/>
      <c r="E1" s="546"/>
      <c r="F1" s="546"/>
      <c r="G1" s="546"/>
      <c r="H1" s="546"/>
      <c r="I1" s="546"/>
      <c r="J1" s="547"/>
      <c r="K1" s="168"/>
      <c r="L1" s="565" t="s">
        <v>340</v>
      </c>
      <c r="M1" s="566"/>
      <c r="N1" s="567"/>
      <c r="Q1" s="141"/>
      <c r="R1" s="141"/>
    </row>
    <row r="2" spans="1:56" ht="15.75" thickBot="1" x14ac:dyDescent="0.3">
      <c r="A2" s="621" t="s">
        <v>125</v>
      </c>
      <c r="B2" s="622"/>
      <c r="C2" s="622"/>
      <c r="D2" s="622"/>
      <c r="E2" s="622"/>
      <c r="F2" s="622"/>
      <c r="G2" s="622"/>
      <c r="H2" s="622"/>
      <c r="I2" s="622"/>
      <c r="J2" s="127" t="s">
        <v>122</v>
      </c>
      <c r="K2" s="39"/>
      <c r="L2" s="269" t="s">
        <v>193</v>
      </c>
      <c r="M2" s="268" t="s">
        <v>275</v>
      </c>
      <c r="N2" s="230" t="s">
        <v>476</v>
      </c>
      <c r="O2" s="267" t="s">
        <v>402</v>
      </c>
      <c r="P2" s="152"/>
      <c r="Q2" s="440" t="s">
        <v>479</v>
      </c>
      <c r="T2" s="437">
        <v>0</v>
      </c>
    </row>
    <row r="3" spans="1:56" ht="15.75" customHeight="1" thickBot="1" x14ac:dyDescent="0.4">
      <c r="A3" s="77" t="s">
        <v>475</v>
      </c>
      <c r="B3" s="86"/>
      <c r="C3" s="86"/>
      <c r="D3" s="86"/>
      <c r="E3" s="86"/>
      <c r="F3" s="86"/>
      <c r="G3" s="86"/>
      <c r="H3" s="86"/>
      <c r="I3" s="86"/>
      <c r="J3" s="273"/>
      <c r="K3" s="39"/>
      <c r="L3" s="276" t="e">
        <f>VLOOKUP(J3,NaSi3Ta,2,FALSE)</f>
        <v>#N/A</v>
      </c>
      <c r="M3" s="277">
        <v>3</v>
      </c>
      <c r="N3" s="423" t="e">
        <f xml:space="preserve"> SUM(L3:L17)</f>
        <v>#N/A</v>
      </c>
      <c r="O3" s="228" t="s">
        <v>153</v>
      </c>
      <c r="P3" s="158"/>
      <c r="Q3" s="141" t="s">
        <v>22</v>
      </c>
      <c r="R3" s="440">
        <v>0</v>
      </c>
      <c r="T3" s="437">
        <v>1</v>
      </c>
    </row>
    <row r="4" spans="1:56" ht="15.75" customHeight="1" thickBot="1" x14ac:dyDescent="0.4">
      <c r="A4" s="77" t="s">
        <v>179</v>
      </c>
      <c r="B4" s="69"/>
      <c r="C4" s="69"/>
      <c r="D4" s="69"/>
      <c r="E4" s="69"/>
      <c r="F4" s="69"/>
      <c r="G4" s="69"/>
      <c r="H4" s="69"/>
      <c r="I4" s="69"/>
      <c r="J4" s="272"/>
      <c r="K4" s="39"/>
      <c r="L4" s="276" t="e">
        <f>VLOOKUP(J4,PerMaMeTa.,2,FALSE)</f>
        <v>#N/A</v>
      </c>
      <c r="M4" s="277">
        <v>3</v>
      </c>
      <c r="N4" s="158"/>
      <c r="O4" s="169" t="s">
        <v>154</v>
      </c>
      <c r="P4" s="158"/>
      <c r="Q4" s="141" t="s">
        <v>478</v>
      </c>
      <c r="R4" s="440">
        <v>3</v>
      </c>
      <c r="T4" s="437">
        <v>2</v>
      </c>
    </row>
    <row r="5" spans="1:56" ht="15.75" thickBot="1" x14ac:dyDescent="0.3">
      <c r="A5" s="78" t="s">
        <v>75</v>
      </c>
      <c r="B5" s="69"/>
      <c r="C5" s="69"/>
      <c r="D5" s="69"/>
      <c r="E5" s="69"/>
      <c r="F5" s="69"/>
      <c r="G5" s="69"/>
      <c r="H5" s="69"/>
      <c r="I5" s="69"/>
      <c r="J5" s="272"/>
      <c r="K5" s="39"/>
      <c r="L5" s="276" t="e">
        <f>VLOOKUP(J5,AITA,2,FALSE)</f>
        <v>#N/A</v>
      </c>
      <c r="M5" s="277">
        <v>1</v>
      </c>
      <c r="N5" s="226" t="s">
        <v>170</v>
      </c>
      <c r="O5" s="169" t="s">
        <v>155</v>
      </c>
      <c r="P5" s="152"/>
      <c r="Q5" s="440" t="s">
        <v>482</v>
      </c>
      <c r="T5" s="437">
        <v>3</v>
      </c>
    </row>
    <row r="6" spans="1:56" ht="17.25" customHeight="1" thickBot="1" x14ac:dyDescent="0.4">
      <c r="A6" s="78" t="s">
        <v>76</v>
      </c>
      <c r="B6" s="69"/>
      <c r="C6" s="69"/>
      <c r="D6" s="69"/>
      <c r="E6" s="69"/>
      <c r="F6" s="69"/>
      <c r="G6" s="69"/>
      <c r="H6" s="69"/>
      <c r="I6" s="69"/>
      <c r="J6" s="272"/>
      <c r="K6" s="39"/>
      <c r="L6" s="276" t="e">
        <f>VLOOKUP(J6,MaBoTa,2,FALSE)</f>
        <v>#N/A</v>
      </c>
      <c r="M6" s="277">
        <v>2</v>
      </c>
      <c r="N6" s="424" t="e">
        <f>N3/M20</f>
        <v>#N/A</v>
      </c>
      <c r="O6" s="169" t="s">
        <v>157</v>
      </c>
      <c r="P6" s="114"/>
      <c r="Q6" s="440" t="s">
        <v>86</v>
      </c>
      <c r="R6" s="440">
        <v>0</v>
      </c>
      <c r="T6" s="437">
        <v>4</v>
      </c>
    </row>
    <row r="7" spans="1:56" ht="15.75" customHeight="1" thickBot="1" x14ac:dyDescent="0.3">
      <c r="A7" s="77" t="s">
        <v>474</v>
      </c>
      <c r="B7" s="69"/>
      <c r="C7" s="69"/>
      <c r="D7" s="69"/>
      <c r="E7" s="69"/>
      <c r="F7" s="69"/>
      <c r="G7" s="69"/>
      <c r="H7" s="69"/>
      <c r="I7" s="69"/>
      <c r="J7" s="273"/>
      <c r="K7" s="39"/>
      <c r="L7" s="276" t="e">
        <f>VLOOKUP(J7,MaBoTa,2,FALSE)</f>
        <v>#N/A</v>
      </c>
      <c r="M7" s="277">
        <v>2</v>
      </c>
      <c r="N7" s="39"/>
      <c r="O7" s="169" t="s">
        <v>158</v>
      </c>
      <c r="P7" s="39"/>
      <c r="Q7" s="440" t="s">
        <v>480</v>
      </c>
      <c r="R7" s="440">
        <v>1</v>
      </c>
    </row>
    <row r="8" spans="1:56" ht="15.75" customHeight="1" thickBot="1" x14ac:dyDescent="0.4">
      <c r="A8" s="270" t="s">
        <v>473</v>
      </c>
      <c r="J8" s="275"/>
      <c r="K8" s="39"/>
      <c r="L8" s="276" t="e">
        <f>VLOOKUP(J8,NaSi2Ta,2,FALSE)</f>
        <v>#N/A</v>
      </c>
      <c r="M8" s="277">
        <v>2</v>
      </c>
      <c r="N8" s="114"/>
      <c r="O8" s="169" t="s">
        <v>166</v>
      </c>
      <c r="P8" s="114"/>
      <c r="Q8" s="440" t="s">
        <v>481</v>
      </c>
      <c r="R8" s="440">
        <v>2</v>
      </c>
    </row>
    <row r="9" spans="1:56" ht="15.75" customHeight="1" thickBot="1" x14ac:dyDescent="0.3">
      <c r="A9" s="630" t="s">
        <v>477</v>
      </c>
      <c r="B9" s="631"/>
      <c r="C9" s="629" t="s">
        <v>485</v>
      </c>
      <c r="D9" s="629"/>
      <c r="E9" s="629"/>
      <c r="F9" s="629"/>
      <c r="G9" s="629"/>
      <c r="H9" s="629"/>
      <c r="I9" s="629"/>
      <c r="J9" s="272"/>
      <c r="K9" s="39"/>
      <c r="L9" s="276" t="e">
        <f>VLOOKUP(J9,PerAt50Ta,2,FALSE)</f>
        <v>#N/A</v>
      </c>
      <c r="M9" s="277">
        <v>3</v>
      </c>
      <c r="N9" s="39"/>
      <c r="O9" s="169" t="s">
        <v>168</v>
      </c>
      <c r="P9" s="39"/>
      <c r="Q9" s="440" t="s">
        <v>41</v>
      </c>
      <c r="R9" s="440">
        <v>3</v>
      </c>
    </row>
    <row r="10" spans="1:56" ht="15.75" customHeight="1" thickBot="1" x14ac:dyDescent="0.3">
      <c r="A10" s="632"/>
      <c r="B10" s="633"/>
      <c r="C10" s="73" t="s">
        <v>483</v>
      </c>
      <c r="D10" s="33"/>
      <c r="E10" s="33"/>
      <c r="F10" s="33"/>
      <c r="G10" s="33"/>
      <c r="H10" s="33"/>
      <c r="I10" s="73"/>
      <c r="J10" s="272"/>
      <c r="K10" s="39"/>
      <c r="L10" s="276" t="e">
        <f>VLOOKUP(J10,PerAt50Ta,2,FALSE)</f>
        <v>#N/A</v>
      </c>
      <c r="M10" s="277">
        <v>3</v>
      </c>
      <c r="N10" s="39"/>
      <c r="O10" s="169" t="s">
        <v>167</v>
      </c>
      <c r="P10" s="39"/>
    </row>
    <row r="11" spans="1:56" ht="15" customHeight="1" thickBot="1" x14ac:dyDescent="0.3">
      <c r="A11" s="632"/>
      <c r="B11" s="633"/>
      <c r="C11" s="71" t="s">
        <v>484</v>
      </c>
      <c r="D11" s="71"/>
      <c r="E11" s="71"/>
      <c r="F11" s="71"/>
      <c r="G11" s="71"/>
      <c r="H11" s="71"/>
      <c r="I11" s="71"/>
      <c r="J11" s="274"/>
      <c r="K11" s="39"/>
      <c r="L11" s="276" t="e">
        <f>VLOOKUP(J11,PerAtAsTa,2,FALSE)</f>
        <v>#N/A</v>
      </c>
      <c r="M11" s="277">
        <v>3</v>
      </c>
      <c r="N11" s="39"/>
      <c r="O11" s="169" t="s">
        <v>287</v>
      </c>
      <c r="P11" s="39"/>
      <c r="Q11" s="440" t="s">
        <v>250</v>
      </c>
    </row>
    <row r="12" spans="1:56" s="188" customFormat="1" ht="15.75" thickBot="1" x14ac:dyDescent="0.3">
      <c r="A12" s="378" t="s">
        <v>472</v>
      </c>
      <c r="B12" s="379"/>
      <c r="C12" s="379"/>
      <c r="D12" s="379"/>
      <c r="E12" s="379"/>
      <c r="F12" s="379"/>
      <c r="G12" s="379"/>
      <c r="H12" s="379"/>
      <c r="I12" s="379"/>
      <c r="J12" s="272"/>
      <c r="K12" s="105"/>
      <c r="L12" s="276" t="e">
        <f>VLOOKUP(J12,PerAt50Ta,2,FALSE)</f>
        <v>#N/A</v>
      </c>
      <c r="M12" s="277">
        <v>3</v>
      </c>
      <c r="N12" s="105"/>
      <c r="O12" s="362" t="s">
        <v>156</v>
      </c>
      <c r="P12" s="105"/>
      <c r="Q12" s="440" t="s">
        <v>86</v>
      </c>
      <c r="R12" s="440">
        <v>0</v>
      </c>
      <c r="S12" s="141"/>
      <c r="T12" s="141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</row>
    <row r="13" spans="1:56" s="188" customFormat="1" ht="15.75" thickBot="1" x14ac:dyDescent="0.3">
      <c r="A13" s="634" t="s">
        <v>471</v>
      </c>
      <c r="B13" s="635"/>
      <c r="C13" s="635"/>
      <c r="D13" s="635"/>
      <c r="E13" s="635"/>
      <c r="F13" s="635"/>
      <c r="G13" s="635"/>
      <c r="H13" s="635"/>
      <c r="I13" s="636"/>
      <c r="J13" s="272"/>
      <c r="K13" s="105"/>
      <c r="L13" s="276" t="e">
        <f>VLOOKUP(J13,PerAt50Ta,2,FALSE)</f>
        <v>#N/A</v>
      </c>
      <c r="M13" s="277">
        <v>3</v>
      </c>
      <c r="N13" s="105"/>
      <c r="O13" s="362" t="s">
        <v>199</v>
      </c>
      <c r="P13" s="105"/>
      <c r="Q13" s="440" t="s">
        <v>248</v>
      </c>
      <c r="R13" s="440">
        <v>1</v>
      </c>
      <c r="S13" s="141"/>
      <c r="T13" s="141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</row>
    <row r="14" spans="1:56" ht="15.75" thickBot="1" x14ac:dyDescent="0.3">
      <c r="A14" s="623" t="s">
        <v>470</v>
      </c>
      <c r="B14" s="624"/>
      <c r="C14" s="624"/>
      <c r="D14" s="624"/>
      <c r="E14" s="624"/>
      <c r="F14" s="624"/>
      <c r="G14" s="624"/>
      <c r="H14" s="624"/>
      <c r="I14" s="624"/>
      <c r="J14" s="266" t="s">
        <v>122</v>
      </c>
      <c r="K14" s="39"/>
      <c r="L14" s="278"/>
      <c r="M14" s="277"/>
      <c r="N14" s="39"/>
      <c r="O14" s="169" t="s">
        <v>352</v>
      </c>
      <c r="P14" s="39"/>
      <c r="Q14" s="440" t="s">
        <v>249</v>
      </c>
      <c r="R14" s="440">
        <v>2</v>
      </c>
    </row>
    <row r="15" spans="1:56" ht="15.75" thickBot="1" x14ac:dyDescent="0.3">
      <c r="A15" s="625" t="s">
        <v>178</v>
      </c>
      <c r="B15" s="626"/>
      <c r="C15" s="74" t="s">
        <v>469</v>
      </c>
      <c r="D15" s="66"/>
      <c r="E15" s="66"/>
      <c r="F15" s="66"/>
      <c r="G15" s="66"/>
      <c r="H15" s="66"/>
      <c r="I15" s="66"/>
      <c r="J15" s="206">
        <f>'Apuram. inq. alunos'!L16</f>
        <v>0</v>
      </c>
      <c r="K15" s="39"/>
      <c r="L15" s="279" t="e">
        <f>'Apuram. inq. alunos'!M16</f>
        <v>#N/A</v>
      </c>
      <c r="M15" s="277">
        <v>4</v>
      </c>
      <c r="N15" s="39"/>
      <c r="O15" s="162" t="s">
        <v>293</v>
      </c>
      <c r="P15" s="39"/>
      <c r="Q15" s="440" t="s">
        <v>89</v>
      </c>
      <c r="R15" s="440">
        <v>3</v>
      </c>
    </row>
    <row r="16" spans="1:56" ht="15.75" thickBot="1" x14ac:dyDescent="0.3">
      <c r="A16" s="627"/>
      <c r="B16" s="628"/>
      <c r="C16" s="455" t="s">
        <v>468</v>
      </c>
      <c r="D16" s="62"/>
      <c r="E16" s="62"/>
      <c r="F16" s="62"/>
      <c r="G16" s="62"/>
      <c r="H16" s="62"/>
      <c r="I16" s="62"/>
      <c r="J16" s="206">
        <f>'Apuram. inq. alunos'!L17</f>
        <v>0</v>
      </c>
      <c r="K16" s="39"/>
      <c r="L16" s="279" t="e">
        <f>'Apuram. inq. alunos'!M17</f>
        <v>#N/A</v>
      </c>
      <c r="M16" s="277">
        <v>4</v>
      </c>
      <c r="N16" s="39"/>
      <c r="O16" s="163" t="s">
        <v>294</v>
      </c>
      <c r="P16" s="39"/>
      <c r="Q16" s="440" t="s">
        <v>251</v>
      </c>
    </row>
    <row r="17" spans="1:18" ht="15.75" thickBot="1" x14ac:dyDescent="0.3">
      <c r="A17" s="456" t="s">
        <v>467</v>
      </c>
      <c r="B17" s="457"/>
      <c r="C17" s="457"/>
      <c r="D17" s="457"/>
      <c r="E17" s="457"/>
      <c r="F17" s="457"/>
      <c r="G17" s="457"/>
      <c r="H17" s="457"/>
      <c r="I17" s="457"/>
      <c r="J17" s="206">
        <f>'Apuram. inq. alunos'!L18</f>
        <v>0</v>
      </c>
      <c r="K17" s="39"/>
      <c r="L17" s="279" t="e">
        <f>'Apuram. inq. alunos'!M18</f>
        <v>#N/A</v>
      </c>
      <c r="M17" s="277">
        <v>4</v>
      </c>
      <c r="N17" s="39"/>
      <c r="O17" s="39"/>
      <c r="P17" s="39"/>
      <c r="Q17" s="440" t="s">
        <v>77</v>
      </c>
      <c r="R17" s="440">
        <v>0</v>
      </c>
    </row>
    <row r="18" spans="1:18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102"/>
      <c r="N18" s="131" t="s">
        <v>276</v>
      </c>
      <c r="O18" s="39"/>
      <c r="P18" s="131"/>
      <c r="Q18" s="440" t="s">
        <v>78</v>
      </c>
      <c r="R18" s="440">
        <v>1</v>
      </c>
    </row>
    <row r="19" spans="1:18" x14ac:dyDescent="0.25">
      <c r="A19" s="33"/>
      <c r="B19" s="33"/>
      <c r="C19" s="33"/>
      <c r="D19" s="109"/>
      <c r="E19" s="33"/>
      <c r="F19" s="33"/>
      <c r="G19" s="33"/>
      <c r="H19" s="33"/>
      <c r="I19" s="109"/>
      <c r="J19" s="33"/>
      <c r="K19" s="33"/>
      <c r="L19" s="39"/>
      <c r="M19" s="102"/>
      <c r="N19" s="39"/>
      <c r="O19" s="39"/>
      <c r="P19" s="39"/>
      <c r="Q19" s="440" t="s">
        <v>79</v>
      </c>
      <c r="R19" s="440">
        <v>2</v>
      </c>
    </row>
    <row r="20" spans="1:18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9"/>
      <c r="M20" s="102">
        <f>SUM(M3:M17)</f>
        <v>40</v>
      </c>
      <c r="N20" s="39"/>
      <c r="O20" s="39"/>
      <c r="P20" s="39"/>
      <c r="Q20" s="440" t="s">
        <v>252</v>
      </c>
    </row>
    <row r="21" spans="1:18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9"/>
      <c r="M21" s="102"/>
      <c r="N21" s="39"/>
      <c r="O21" s="39"/>
      <c r="P21" s="39"/>
      <c r="Q21" s="440" t="s">
        <v>10</v>
      </c>
      <c r="R21" s="440">
        <v>0</v>
      </c>
    </row>
    <row r="22" spans="1:18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106"/>
      <c r="L22" s="39"/>
      <c r="M22" s="102"/>
      <c r="N22" s="39"/>
      <c r="O22" s="39"/>
      <c r="P22" s="39"/>
      <c r="Q22" s="440" t="s">
        <v>9</v>
      </c>
      <c r="R22" s="440">
        <v>1</v>
      </c>
    </row>
    <row r="23" spans="1:18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9"/>
      <c r="M23" s="102"/>
      <c r="N23" s="39"/>
      <c r="O23" s="39"/>
      <c r="P23" s="39"/>
      <c r="Q23" s="440" t="s">
        <v>8</v>
      </c>
      <c r="R23" s="440">
        <v>2</v>
      </c>
    </row>
    <row r="24" spans="1:18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9"/>
      <c r="M24" s="102"/>
      <c r="N24" s="39"/>
      <c r="O24" s="39"/>
      <c r="P24" s="39"/>
      <c r="Q24" s="440" t="s">
        <v>81</v>
      </c>
      <c r="R24" s="440">
        <v>3</v>
      </c>
    </row>
    <row r="25" spans="1:18" x14ac:dyDescent="0.25">
      <c r="A25" s="109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9"/>
      <c r="M25" s="102"/>
      <c r="N25" s="39"/>
      <c r="O25" s="39"/>
      <c r="P25" s="39"/>
      <c r="Q25" s="440" t="s">
        <v>82</v>
      </c>
      <c r="R25" s="440">
        <v>4</v>
      </c>
    </row>
    <row r="26" spans="1:18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9"/>
      <c r="M26" s="102"/>
      <c r="N26" s="39"/>
      <c r="O26" s="39"/>
      <c r="P26" s="39"/>
      <c r="Q26" s="440" t="s">
        <v>268</v>
      </c>
    </row>
    <row r="27" spans="1:18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108"/>
      <c r="K27" s="33"/>
      <c r="L27" s="39"/>
      <c r="M27" s="102"/>
      <c r="N27" s="39"/>
      <c r="O27" s="39"/>
      <c r="P27" s="39"/>
      <c r="Q27" s="440" t="s">
        <v>55</v>
      </c>
      <c r="R27" s="440">
        <v>0</v>
      </c>
    </row>
    <row r="28" spans="1:18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9"/>
      <c r="M28" s="102"/>
      <c r="N28" s="39"/>
      <c r="O28" s="39"/>
      <c r="P28" s="39"/>
      <c r="Q28" s="440" t="s">
        <v>267</v>
      </c>
      <c r="R28" s="440">
        <v>1</v>
      </c>
    </row>
    <row r="29" spans="1:18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9"/>
      <c r="M29" s="102"/>
      <c r="N29" s="39"/>
      <c r="O29" s="39"/>
      <c r="P29" s="39"/>
      <c r="Q29" s="440" t="s">
        <v>84</v>
      </c>
      <c r="R29" s="440">
        <v>2</v>
      </c>
    </row>
    <row r="30" spans="1:18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9"/>
      <c r="M30" s="102"/>
      <c r="N30" s="39"/>
      <c r="O30" s="39"/>
      <c r="P30" s="39"/>
      <c r="Q30" s="440" t="s">
        <v>85</v>
      </c>
      <c r="R30" s="440">
        <v>3</v>
      </c>
    </row>
    <row r="31" spans="1:18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102"/>
      <c r="N31" s="39"/>
      <c r="O31" s="39"/>
      <c r="P31" s="39"/>
      <c r="Q31" s="440" t="s">
        <v>270</v>
      </c>
    </row>
    <row r="32" spans="1:18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102"/>
      <c r="N32" s="39"/>
      <c r="O32" s="39"/>
      <c r="P32" s="39"/>
      <c r="Q32" s="440" t="s">
        <v>89</v>
      </c>
      <c r="R32" s="440">
        <v>3</v>
      </c>
    </row>
    <row r="33" spans="1:20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102"/>
      <c r="N33" s="39"/>
      <c r="O33" s="39"/>
      <c r="P33" s="39"/>
      <c r="Q33" s="440" t="s">
        <v>269</v>
      </c>
      <c r="R33" s="440">
        <v>2</v>
      </c>
    </row>
    <row r="34" spans="1:20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102"/>
      <c r="N34" s="39"/>
      <c r="O34" s="39"/>
      <c r="P34" s="39"/>
      <c r="Q34" s="440" t="s">
        <v>87</v>
      </c>
      <c r="R34" s="440">
        <v>1</v>
      </c>
    </row>
    <row r="35" spans="1:20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102"/>
      <c r="N35" s="39"/>
      <c r="O35" s="39"/>
      <c r="P35" s="39"/>
      <c r="Q35" s="440" t="s">
        <v>86</v>
      </c>
      <c r="R35" s="440">
        <v>0</v>
      </c>
    </row>
    <row r="36" spans="1:20" s="433" customFormat="1" x14ac:dyDescent="0.25">
      <c r="M36" s="102"/>
      <c r="Q36" s="482" t="s">
        <v>550</v>
      </c>
      <c r="R36" s="482"/>
      <c r="S36" s="483"/>
      <c r="T36" s="483"/>
    </row>
    <row r="37" spans="1:20" s="433" customFormat="1" x14ac:dyDescent="0.25">
      <c r="M37" s="102"/>
      <c r="Q37" s="483" t="s">
        <v>22</v>
      </c>
      <c r="R37" s="483">
        <v>0</v>
      </c>
      <c r="S37" s="483"/>
      <c r="T37" s="483"/>
    </row>
    <row r="38" spans="1:20" s="433" customFormat="1" x14ac:dyDescent="0.25">
      <c r="M38" s="102"/>
      <c r="Q38" s="483" t="s">
        <v>21</v>
      </c>
      <c r="R38" s="483">
        <v>1</v>
      </c>
      <c r="S38" s="483"/>
      <c r="T38" s="483"/>
    </row>
    <row r="39" spans="1:20" s="433" customFormat="1" x14ac:dyDescent="0.25">
      <c r="M39" s="102"/>
      <c r="Q39" s="482"/>
      <c r="R39" s="482"/>
      <c r="S39" s="483"/>
      <c r="T39" s="483"/>
    </row>
    <row r="40" spans="1:20" s="433" customFormat="1" x14ac:dyDescent="0.25">
      <c r="M40" s="102"/>
      <c r="Q40" s="440"/>
      <c r="R40" s="440"/>
      <c r="S40" s="483"/>
      <c r="T40" s="483"/>
    </row>
    <row r="41" spans="1:20" s="433" customFormat="1" x14ac:dyDescent="0.25">
      <c r="M41" s="102"/>
      <c r="Q41" s="440"/>
      <c r="R41" s="440"/>
      <c r="S41" s="483"/>
      <c r="T41" s="483"/>
    </row>
    <row r="42" spans="1:20" s="433" customFormat="1" x14ac:dyDescent="0.25">
      <c r="M42" s="102"/>
      <c r="Q42" s="440"/>
      <c r="R42" s="440"/>
      <c r="S42" s="483"/>
      <c r="T42" s="483"/>
    </row>
    <row r="43" spans="1:20" s="433" customFormat="1" x14ac:dyDescent="0.25">
      <c r="M43" s="102"/>
      <c r="Q43" s="440"/>
      <c r="R43" s="440"/>
      <c r="S43" s="483"/>
      <c r="T43" s="483"/>
    </row>
    <row r="44" spans="1:20" s="433" customFormat="1" x14ac:dyDescent="0.25">
      <c r="M44" s="102"/>
      <c r="Q44" s="440"/>
      <c r="R44" s="440"/>
      <c r="S44" s="483"/>
      <c r="T44" s="483"/>
    </row>
    <row r="45" spans="1:20" s="433" customFormat="1" x14ac:dyDescent="0.25">
      <c r="M45" s="102"/>
      <c r="Q45" s="482"/>
      <c r="R45" s="482"/>
      <c r="S45" s="483"/>
      <c r="T45" s="483"/>
    </row>
    <row r="46" spans="1:20" s="433" customFormat="1" x14ac:dyDescent="0.25">
      <c r="M46" s="102"/>
      <c r="Q46" s="482"/>
      <c r="R46" s="482"/>
      <c r="S46" s="483"/>
      <c r="T46" s="483"/>
    </row>
    <row r="47" spans="1:20" s="433" customFormat="1" x14ac:dyDescent="0.25">
      <c r="M47" s="102"/>
      <c r="Q47" s="482"/>
      <c r="R47" s="482"/>
      <c r="S47" s="483"/>
      <c r="T47" s="483"/>
    </row>
    <row r="48" spans="1:20" s="433" customFormat="1" x14ac:dyDescent="0.25">
      <c r="M48" s="102"/>
      <c r="Q48" s="482"/>
      <c r="R48" s="482"/>
      <c r="S48" s="483"/>
      <c r="T48" s="483"/>
    </row>
    <row r="49" spans="13:20" s="433" customFormat="1" x14ac:dyDescent="0.25">
      <c r="M49" s="102"/>
      <c r="Q49" s="482"/>
      <c r="R49" s="482"/>
      <c r="S49" s="483"/>
      <c r="T49" s="483"/>
    </row>
    <row r="50" spans="13:20" s="433" customFormat="1" x14ac:dyDescent="0.25">
      <c r="M50" s="102"/>
      <c r="Q50" s="482"/>
      <c r="R50" s="482"/>
      <c r="S50" s="483"/>
      <c r="T50" s="483"/>
    </row>
    <row r="51" spans="13:20" s="433" customFormat="1" x14ac:dyDescent="0.25">
      <c r="M51" s="102"/>
      <c r="Q51" s="482"/>
      <c r="R51" s="482"/>
      <c r="S51" s="483"/>
      <c r="T51" s="483"/>
    </row>
    <row r="52" spans="13:20" s="433" customFormat="1" x14ac:dyDescent="0.25">
      <c r="M52" s="102"/>
      <c r="Q52" s="482"/>
      <c r="R52" s="482"/>
      <c r="S52" s="483"/>
      <c r="T52" s="483"/>
    </row>
    <row r="53" spans="13:20" s="433" customFormat="1" x14ac:dyDescent="0.25">
      <c r="M53" s="102"/>
      <c r="Q53" s="482"/>
      <c r="R53" s="482"/>
      <c r="S53" s="483"/>
      <c r="T53" s="483"/>
    </row>
    <row r="54" spans="13:20" s="433" customFormat="1" x14ac:dyDescent="0.25">
      <c r="M54" s="102"/>
      <c r="Q54" s="482"/>
      <c r="R54" s="482"/>
      <c r="S54" s="483"/>
      <c r="T54" s="483"/>
    </row>
    <row r="55" spans="13:20" s="433" customFormat="1" x14ac:dyDescent="0.25">
      <c r="M55" s="102"/>
      <c r="Q55" s="482"/>
      <c r="R55" s="482"/>
      <c r="S55" s="483"/>
      <c r="T55" s="483"/>
    </row>
    <row r="56" spans="13:20" s="433" customFormat="1" x14ac:dyDescent="0.25">
      <c r="M56" s="102"/>
      <c r="Q56" s="482"/>
      <c r="R56" s="482"/>
      <c r="S56" s="483"/>
      <c r="T56" s="483"/>
    </row>
    <row r="57" spans="13:20" s="433" customFormat="1" x14ac:dyDescent="0.25">
      <c r="M57" s="102"/>
      <c r="Q57" s="482"/>
      <c r="R57" s="482"/>
      <c r="S57" s="483"/>
      <c r="T57" s="483"/>
    </row>
    <row r="58" spans="13:20" s="433" customFormat="1" x14ac:dyDescent="0.25">
      <c r="M58" s="102"/>
      <c r="Q58" s="482"/>
      <c r="R58" s="482"/>
      <c r="S58" s="483"/>
      <c r="T58" s="483"/>
    </row>
    <row r="59" spans="13:20" s="433" customFormat="1" x14ac:dyDescent="0.25">
      <c r="M59" s="102"/>
      <c r="Q59" s="482"/>
      <c r="R59" s="482"/>
      <c r="S59" s="483"/>
      <c r="T59" s="483"/>
    </row>
    <row r="60" spans="13:20" s="433" customFormat="1" x14ac:dyDescent="0.25">
      <c r="M60" s="102"/>
      <c r="Q60" s="482"/>
      <c r="R60" s="482"/>
      <c r="S60" s="483"/>
      <c r="T60" s="483"/>
    </row>
    <row r="61" spans="13:20" s="433" customFormat="1" x14ac:dyDescent="0.25">
      <c r="M61" s="102"/>
      <c r="Q61" s="482"/>
      <c r="R61" s="482"/>
      <c r="S61" s="483"/>
      <c r="T61" s="483"/>
    </row>
    <row r="62" spans="13:20" s="433" customFormat="1" x14ac:dyDescent="0.25">
      <c r="M62" s="102"/>
      <c r="Q62" s="482"/>
      <c r="R62" s="482"/>
      <c r="S62" s="483"/>
      <c r="T62" s="483"/>
    </row>
    <row r="63" spans="13:20" s="433" customFormat="1" x14ac:dyDescent="0.25">
      <c r="M63" s="102"/>
      <c r="Q63" s="482"/>
      <c r="R63" s="482"/>
      <c r="S63" s="483"/>
      <c r="T63" s="483"/>
    </row>
    <row r="64" spans="13:20" s="433" customFormat="1" x14ac:dyDescent="0.25">
      <c r="M64" s="102"/>
      <c r="Q64" s="482"/>
      <c r="R64" s="482"/>
      <c r="S64" s="483"/>
      <c r="T64" s="483"/>
    </row>
    <row r="65" spans="13:20" s="433" customFormat="1" x14ac:dyDescent="0.25">
      <c r="M65" s="102"/>
      <c r="Q65" s="482"/>
      <c r="R65" s="482"/>
      <c r="S65" s="483"/>
      <c r="T65" s="483"/>
    </row>
    <row r="66" spans="13:20" s="433" customFormat="1" x14ac:dyDescent="0.25">
      <c r="M66" s="102"/>
      <c r="Q66" s="482"/>
      <c r="R66" s="482"/>
      <c r="S66" s="483"/>
      <c r="T66" s="483"/>
    </row>
    <row r="67" spans="13:20" s="433" customFormat="1" x14ac:dyDescent="0.25">
      <c r="M67" s="102"/>
      <c r="Q67" s="482"/>
      <c r="R67" s="482"/>
      <c r="S67" s="483"/>
      <c r="T67" s="483"/>
    </row>
    <row r="68" spans="13:20" s="433" customFormat="1" x14ac:dyDescent="0.25">
      <c r="M68" s="102"/>
      <c r="Q68" s="482"/>
      <c r="R68" s="482"/>
      <c r="S68" s="483"/>
      <c r="T68" s="483"/>
    </row>
    <row r="69" spans="13:20" s="433" customFormat="1" x14ac:dyDescent="0.25">
      <c r="M69" s="102"/>
      <c r="Q69" s="482"/>
      <c r="R69" s="482"/>
      <c r="S69" s="483"/>
      <c r="T69" s="483"/>
    </row>
    <row r="70" spans="13:20" s="433" customFormat="1" x14ac:dyDescent="0.25">
      <c r="M70" s="102"/>
      <c r="Q70" s="482"/>
      <c r="R70" s="482"/>
      <c r="S70" s="483"/>
      <c r="T70" s="483"/>
    </row>
    <row r="71" spans="13:20" s="433" customFormat="1" x14ac:dyDescent="0.25">
      <c r="M71" s="102"/>
      <c r="Q71" s="482"/>
      <c r="R71" s="482"/>
      <c r="S71" s="483"/>
      <c r="T71" s="483"/>
    </row>
    <row r="72" spans="13:20" s="433" customFormat="1" x14ac:dyDescent="0.25">
      <c r="M72" s="102"/>
      <c r="Q72" s="482"/>
      <c r="R72" s="482"/>
      <c r="S72" s="483"/>
      <c r="T72" s="483"/>
    </row>
    <row r="73" spans="13:20" s="433" customFormat="1" x14ac:dyDescent="0.25">
      <c r="M73" s="102"/>
      <c r="Q73" s="482"/>
      <c r="R73" s="482"/>
      <c r="S73" s="483"/>
      <c r="T73" s="483"/>
    </row>
    <row r="74" spans="13:20" s="433" customFormat="1" x14ac:dyDescent="0.25">
      <c r="M74" s="102"/>
      <c r="Q74" s="482"/>
      <c r="R74" s="482"/>
      <c r="S74" s="483"/>
      <c r="T74" s="483"/>
    </row>
    <row r="75" spans="13:20" s="433" customFormat="1" x14ac:dyDescent="0.25">
      <c r="M75" s="102"/>
      <c r="Q75" s="482"/>
      <c r="R75" s="482"/>
      <c r="S75" s="483"/>
      <c r="T75" s="483"/>
    </row>
    <row r="76" spans="13:20" s="433" customFormat="1" x14ac:dyDescent="0.25">
      <c r="M76" s="102"/>
      <c r="Q76" s="482"/>
      <c r="R76" s="482"/>
      <c r="S76" s="483"/>
      <c r="T76" s="483"/>
    </row>
    <row r="77" spans="13:20" s="433" customFormat="1" x14ac:dyDescent="0.25">
      <c r="M77" s="102"/>
      <c r="Q77" s="482"/>
      <c r="R77" s="482"/>
      <c r="S77" s="483"/>
      <c r="T77" s="483"/>
    </row>
    <row r="78" spans="13:20" s="433" customFormat="1" x14ac:dyDescent="0.25">
      <c r="M78" s="102"/>
      <c r="Q78" s="482"/>
      <c r="R78" s="482"/>
      <c r="S78" s="483"/>
      <c r="T78" s="483"/>
    </row>
    <row r="79" spans="13:20" s="433" customFormat="1" x14ac:dyDescent="0.25">
      <c r="M79" s="102"/>
      <c r="Q79" s="482"/>
      <c r="R79" s="482"/>
      <c r="S79" s="483"/>
      <c r="T79" s="483"/>
    </row>
    <row r="80" spans="13:20" s="433" customFormat="1" x14ac:dyDescent="0.25">
      <c r="M80" s="102"/>
      <c r="Q80" s="482"/>
      <c r="R80" s="482"/>
      <c r="S80" s="483"/>
      <c r="T80" s="483"/>
    </row>
    <row r="81" spans="13:20" s="433" customFormat="1" x14ac:dyDescent="0.25">
      <c r="M81" s="102"/>
      <c r="Q81" s="482"/>
      <c r="R81" s="482"/>
      <c r="S81" s="483"/>
      <c r="T81" s="483"/>
    </row>
    <row r="82" spans="13:20" s="433" customFormat="1" x14ac:dyDescent="0.25">
      <c r="M82" s="102"/>
      <c r="Q82" s="482"/>
      <c r="R82" s="482"/>
      <c r="S82" s="483"/>
      <c r="T82" s="483"/>
    </row>
    <row r="83" spans="13:20" s="433" customFormat="1" x14ac:dyDescent="0.25">
      <c r="M83" s="102"/>
      <c r="Q83" s="482"/>
      <c r="R83" s="482"/>
      <c r="S83" s="483"/>
      <c r="T83" s="483"/>
    </row>
    <row r="84" spans="13:20" s="433" customFormat="1" x14ac:dyDescent="0.25">
      <c r="M84" s="102"/>
      <c r="Q84" s="482"/>
      <c r="R84" s="482"/>
      <c r="S84" s="483"/>
      <c r="T84" s="483"/>
    </row>
    <row r="85" spans="13:20" s="433" customFormat="1" x14ac:dyDescent="0.25">
      <c r="M85" s="102"/>
      <c r="Q85" s="482"/>
      <c r="R85" s="482"/>
      <c r="S85" s="483"/>
      <c r="T85" s="483"/>
    </row>
    <row r="86" spans="13:20" s="433" customFormat="1" x14ac:dyDescent="0.25">
      <c r="M86" s="102"/>
      <c r="Q86" s="482"/>
      <c r="R86" s="482"/>
      <c r="S86" s="483"/>
      <c r="T86" s="483"/>
    </row>
    <row r="87" spans="13:20" s="433" customFormat="1" x14ac:dyDescent="0.25">
      <c r="M87" s="102"/>
      <c r="Q87" s="482"/>
      <c r="R87" s="482"/>
      <c r="S87" s="483"/>
      <c r="T87" s="483"/>
    </row>
    <row r="88" spans="13:20" s="433" customFormat="1" x14ac:dyDescent="0.25">
      <c r="M88" s="102"/>
      <c r="Q88" s="482"/>
      <c r="R88" s="482"/>
      <c r="S88" s="483"/>
      <c r="T88" s="483"/>
    </row>
    <row r="89" spans="13:20" s="433" customFormat="1" x14ac:dyDescent="0.25">
      <c r="M89" s="102"/>
      <c r="Q89" s="482"/>
      <c r="R89" s="482"/>
      <c r="S89" s="483"/>
      <c r="T89" s="483"/>
    </row>
    <row r="90" spans="13:20" s="433" customFormat="1" x14ac:dyDescent="0.25">
      <c r="M90" s="102"/>
      <c r="Q90" s="482"/>
      <c r="R90" s="482"/>
      <c r="S90" s="483"/>
      <c r="T90" s="483"/>
    </row>
    <row r="91" spans="13:20" s="433" customFormat="1" x14ac:dyDescent="0.25">
      <c r="M91" s="102"/>
      <c r="Q91" s="482"/>
      <c r="R91" s="482"/>
      <c r="S91" s="483"/>
      <c r="T91" s="483"/>
    </row>
    <row r="92" spans="13:20" s="433" customFormat="1" x14ac:dyDescent="0.25">
      <c r="M92" s="102"/>
      <c r="Q92" s="482"/>
      <c r="R92" s="482"/>
      <c r="S92" s="483"/>
      <c r="T92" s="483"/>
    </row>
    <row r="93" spans="13:20" s="433" customFormat="1" x14ac:dyDescent="0.25">
      <c r="M93" s="102"/>
      <c r="Q93" s="482"/>
      <c r="R93" s="482"/>
      <c r="S93" s="483"/>
      <c r="T93" s="483"/>
    </row>
    <row r="94" spans="13:20" s="433" customFormat="1" x14ac:dyDescent="0.25">
      <c r="M94" s="102"/>
      <c r="Q94" s="482"/>
      <c r="R94" s="482"/>
      <c r="S94" s="483"/>
      <c r="T94" s="483"/>
    </row>
    <row r="95" spans="13:20" s="433" customFormat="1" x14ac:dyDescent="0.25">
      <c r="M95" s="102"/>
      <c r="Q95" s="482"/>
      <c r="R95" s="482"/>
      <c r="S95" s="483"/>
      <c r="T95" s="483"/>
    </row>
    <row r="96" spans="13:20" s="433" customFormat="1" x14ac:dyDescent="0.25">
      <c r="M96" s="102"/>
      <c r="Q96" s="482"/>
      <c r="R96" s="482"/>
      <c r="S96" s="483"/>
      <c r="T96" s="483"/>
    </row>
    <row r="97" spans="13:20" s="433" customFormat="1" x14ac:dyDescent="0.25">
      <c r="M97" s="102"/>
      <c r="Q97" s="482"/>
      <c r="R97" s="482"/>
      <c r="S97" s="483"/>
      <c r="T97" s="483"/>
    </row>
    <row r="98" spans="13:20" s="433" customFormat="1" x14ac:dyDescent="0.25">
      <c r="M98" s="102"/>
      <c r="Q98" s="482"/>
      <c r="R98" s="482"/>
      <c r="S98" s="483"/>
      <c r="T98" s="483"/>
    </row>
    <row r="99" spans="13:20" s="433" customFormat="1" x14ac:dyDescent="0.25">
      <c r="M99" s="102"/>
      <c r="Q99" s="482"/>
      <c r="R99" s="482"/>
      <c r="S99" s="483"/>
      <c r="T99" s="483"/>
    </row>
    <row r="100" spans="13:20" s="433" customFormat="1" x14ac:dyDescent="0.25">
      <c r="M100" s="102"/>
      <c r="Q100" s="482"/>
      <c r="R100" s="482"/>
      <c r="S100" s="483"/>
      <c r="T100" s="483"/>
    </row>
    <row r="101" spans="13:20" s="433" customFormat="1" x14ac:dyDescent="0.25">
      <c r="M101" s="102"/>
      <c r="Q101" s="482"/>
      <c r="R101" s="482"/>
      <c r="S101" s="483"/>
      <c r="T101" s="483"/>
    </row>
    <row r="102" spans="13:20" s="433" customFormat="1" x14ac:dyDescent="0.25">
      <c r="M102" s="102"/>
      <c r="Q102" s="482"/>
      <c r="R102" s="482"/>
      <c r="S102" s="483"/>
      <c r="T102" s="483"/>
    </row>
    <row r="103" spans="13:20" s="433" customFormat="1" x14ac:dyDescent="0.25">
      <c r="M103" s="102"/>
      <c r="Q103" s="482"/>
      <c r="R103" s="482"/>
      <c r="S103" s="483"/>
      <c r="T103" s="483"/>
    </row>
    <row r="104" spans="13:20" s="433" customFormat="1" x14ac:dyDescent="0.25">
      <c r="M104" s="102"/>
      <c r="Q104" s="482"/>
      <c r="R104" s="482"/>
      <c r="S104" s="483"/>
      <c r="T104" s="483"/>
    </row>
    <row r="105" spans="13:20" s="433" customFormat="1" x14ac:dyDescent="0.25">
      <c r="M105" s="102"/>
      <c r="Q105" s="482"/>
      <c r="R105" s="482"/>
      <c r="S105" s="483"/>
      <c r="T105" s="483"/>
    </row>
    <row r="106" spans="13:20" s="433" customFormat="1" x14ac:dyDescent="0.25">
      <c r="M106" s="102"/>
      <c r="Q106" s="482"/>
      <c r="R106" s="482"/>
      <c r="S106" s="483"/>
      <c r="T106" s="483"/>
    </row>
    <row r="107" spans="13:20" s="433" customFormat="1" x14ac:dyDescent="0.25">
      <c r="M107" s="102"/>
      <c r="Q107" s="482"/>
      <c r="R107" s="482"/>
      <c r="S107" s="483"/>
      <c r="T107" s="483"/>
    </row>
    <row r="108" spans="13:20" s="433" customFormat="1" x14ac:dyDescent="0.25">
      <c r="M108" s="102"/>
      <c r="Q108" s="482"/>
      <c r="R108" s="482"/>
      <c r="S108" s="483"/>
      <c r="T108" s="483"/>
    </row>
    <row r="109" spans="13:20" s="433" customFormat="1" x14ac:dyDescent="0.25">
      <c r="M109" s="102"/>
      <c r="Q109" s="482"/>
      <c r="R109" s="482"/>
      <c r="S109" s="483"/>
      <c r="T109" s="483"/>
    </row>
    <row r="110" spans="13:20" s="433" customFormat="1" x14ac:dyDescent="0.25">
      <c r="M110" s="102"/>
      <c r="Q110" s="482"/>
      <c r="R110" s="482"/>
      <c r="S110" s="483"/>
      <c r="T110" s="483"/>
    </row>
    <row r="111" spans="13:20" s="433" customFormat="1" x14ac:dyDescent="0.25">
      <c r="M111" s="102"/>
      <c r="Q111" s="482"/>
      <c r="R111" s="482"/>
      <c r="S111" s="483"/>
      <c r="T111" s="483"/>
    </row>
    <row r="112" spans="13:20" s="433" customFormat="1" x14ac:dyDescent="0.25">
      <c r="M112" s="102"/>
      <c r="Q112" s="482"/>
      <c r="R112" s="482"/>
      <c r="S112" s="483"/>
      <c r="T112" s="483"/>
    </row>
    <row r="113" spans="13:20" s="433" customFormat="1" x14ac:dyDescent="0.25">
      <c r="M113" s="102"/>
      <c r="Q113" s="482"/>
      <c r="R113" s="482"/>
      <c r="S113" s="483"/>
      <c r="T113" s="483"/>
    </row>
    <row r="114" spans="13:20" s="433" customFormat="1" x14ac:dyDescent="0.25">
      <c r="M114" s="102"/>
      <c r="Q114" s="482"/>
      <c r="R114" s="482"/>
      <c r="S114" s="483"/>
      <c r="T114" s="483"/>
    </row>
    <row r="115" spans="13:20" s="433" customFormat="1" x14ac:dyDescent="0.25">
      <c r="M115" s="102"/>
      <c r="Q115" s="482"/>
      <c r="R115" s="482"/>
      <c r="S115" s="483"/>
      <c r="T115" s="483"/>
    </row>
    <row r="116" spans="13:20" s="433" customFormat="1" x14ac:dyDescent="0.25">
      <c r="M116" s="102"/>
      <c r="Q116" s="482"/>
      <c r="R116" s="482"/>
      <c r="S116" s="483"/>
      <c r="T116" s="483"/>
    </row>
    <row r="117" spans="13:20" s="433" customFormat="1" x14ac:dyDescent="0.25">
      <c r="M117" s="102"/>
      <c r="Q117" s="482"/>
      <c r="R117" s="482"/>
      <c r="S117" s="483"/>
      <c r="T117" s="483"/>
    </row>
    <row r="118" spans="13:20" s="433" customFormat="1" x14ac:dyDescent="0.25">
      <c r="M118" s="102"/>
      <c r="Q118" s="482"/>
      <c r="R118" s="482"/>
      <c r="S118" s="483"/>
      <c r="T118" s="483"/>
    </row>
    <row r="119" spans="13:20" s="433" customFormat="1" x14ac:dyDescent="0.25">
      <c r="M119" s="102"/>
      <c r="Q119" s="482"/>
      <c r="R119" s="482"/>
      <c r="S119" s="483"/>
      <c r="T119" s="483"/>
    </row>
    <row r="120" spans="13:20" s="433" customFormat="1" x14ac:dyDescent="0.25">
      <c r="M120" s="102"/>
      <c r="Q120" s="482"/>
      <c r="R120" s="482"/>
      <c r="S120" s="483"/>
      <c r="T120" s="483"/>
    </row>
    <row r="121" spans="13:20" s="433" customFormat="1" x14ac:dyDescent="0.25">
      <c r="M121" s="102"/>
      <c r="Q121" s="482"/>
      <c r="R121" s="482"/>
      <c r="S121" s="483"/>
      <c r="T121" s="483"/>
    </row>
    <row r="122" spans="13:20" s="433" customFormat="1" x14ac:dyDescent="0.25">
      <c r="M122" s="102"/>
      <c r="Q122" s="482"/>
      <c r="R122" s="482"/>
      <c r="S122" s="483"/>
      <c r="T122" s="483"/>
    </row>
    <row r="123" spans="13:20" s="433" customFormat="1" x14ac:dyDescent="0.25">
      <c r="M123" s="102"/>
      <c r="Q123" s="482"/>
      <c r="R123" s="482"/>
      <c r="S123" s="483"/>
      <c r="T123" s="483"/>
    </row>
    <row r="124" spans="13:20" s="433" customFormat="1" x14ac:dyDescent="0.25">
      <c r="M124" s="102"/>
      <c r="Q124" s="482"/>
      <c r="R124" s="482"/>
      <c r="S124" s="483"/>
      <c r="T124" s="483"/>
    </row>
    <row r="125" spans="13:20" s="433" customFormat="1" x14ac:dyDescent="0.25">
      <c r="M125" s="102"/>
      <c r="Q125" s="482"/>
      <c r="R125" s="482"/>
      <c r="S125" s="483"/>
      <c r="T125" s="483"/>
    </row>
    <row r="126" spans="13:20" s="433" customFormat="1" x14ac:dyDescent="0.25">
      <c r="M126" s="102"/>
      <c r="Q126" s="482"/>
      <c r="R126" s="482"/>
      <c r="S126" s="483"/>
      <c r="T126" s="483"/>
    </row>
    <row r="127" spans="13:20" s="433" customFormat="1" x14ac:dyDescent="0.25">
      <c r="M127" s="102"/>
      <c r="Q127" s="482"/>
      <c r="R127" s="482"/>
      <c r="S127" s="483"/>
      <c r="T127" s="483"/>
    </row>
    <row r="128" spans="13:20" s="433" customFormat="1" x14ac:dyDescent="0.25">
      <c r="M128" s="102"/>
      <c r="Q128" s="482"/>
      <c r="R128" s="482"/>
      <c r="S128" s="483"/>
      <c r="T128" s="483"/>
    </row>
    <row r="129" spans="13:20" s="433" customFormat="1" x14ac:dyDescent="0.25">
      <c r="M129" s="102"/>
      <c r="Q129" s="482"/>
      <c r="R129" s="482"/>
      <c r="S129" s="483"/>
      <c r="T129" s="483"/>
    </row>
    <row r="130" spans="13:20" s="433" customFormat="1" x14ac:dyDescent="0.25">
      <c r="M130" s="102"/>
      <c r="Q130" s="482"/>
      <c r="R130" s="482"/>
      <c r="S130" s="483"/>
      <c r="T130" s="483"/>
    </row>
    <row r="131" spans="13:20" s="433" customFormat="1" x14ac:dyDescent="0.25">
      <c r="M131" s="102"/>
      <c r="Q131" s="482"/>
      <c r="R131" s="482"/>
      <c r="S131" s="483"/>
      <c r="T131" s="483"/>
    </row>
    <row r="132" spans="13:20" s="433" customFormat="1" x14ac:dyDescent="0.25">
      <c r="M132" s="102"/>
      <c r="Q132" s="482"/>
      <c r="R132" s="482"/>
      <c r="S132" s="483"/>
      <c r="T132" s="483"/>
    </row>
    <row r="133" spans="13:20" s="433" customFormat="1" x14ac:dyDescent="0.25">
      <c r="M133" s="102"/>
      <c r="Q133" s="482"/>
      <c r="R133" s="482"/>
      <c r="S133" s="483"/>
      <c r="T133" s="483"/>
    </row>
    <row r="134" spans="13:20" s="433" customFormat="1" x14ac:dyDescent="0.25">
      <c r="M134" s="102"/>
      <c r="Q134" s="482"/>
      <c r="R134" s="482"/>
      <c r="S134" s="483"/>
      <c r="T134" s="483"/>
    </row>
    <row r="135" spans="13:20" s="433" customFormat="1" x14ac:dyDescent="0.25">
      <c r="M135" s="102"/>
      <c r="Q135" s="482"/>
      <c r="R135" s="482"/>
      <c r="S135" s="483"/>
      <c r="T135" s="483"/>
    </row>
    <row r="136" spans="13:20" s="433" customFormat="1" x14ac:dyDescent="0.25">
      <c r="M136" s="102"/>
      <c r="Q136" s="482"/>
      <c r="R136" s="482"/>
      <c r="S136" s="483"/>
      <c r="T136" s="483"/>
    </row>
    <row r="137" spans="13:20" s="433" customFormat="1" x14ac:dyDescent="0.25">
      <c r="M137" s="102"/>
      <c r="Q137" s="482"/>
      <c r="R137" s="482"/>
      <c r="S137" s="483"/>
      <c r="T137" s="483"/>
    </row>
    <row r="138" spans="13:20" s="433" customFormat="1" x14ac:dyDescent="0.25">
      <c r="M138" s="102"/>
      <c r="Q138" s="482"/>
      <c r="R138" s="482"/>
      <c r="S138" s="483"/>
      <c r="T138" s="483"/>
    </row>
    <row r="139" spans="13:20" s="433" customFormat="1" x14ac:dyDescent="0.25">
      <c r="M139" s="102"/>
      <c r="Q139" s="482"/>
      <c r="R139" s="482"/>
      <c r="S139" s="483"/>
      <c r="T139" s="483"/>
    </row>
    <row r="140" spans="13:20" s="433" customFormat="1" x14ac:dyDescent="0.25">
      <c r="M140" s="102"/>
      <c r="Q140" s="482"/>
      <c r="R140" s="482"/>
      <c r="S140" s="483"/>
      <c r="T140" s="483"/>
    </row>
    <row r="141" spans="13:20" s="433" customFormat="1" x14ac:dyDescent="0.25">
      <c r="M141" s="102"/>
      <c r="Q141" s="482"/>
      <c r="R141" s="482"/>
      <c r="S141" s="483"/>
      <c r="T141" s="483"/>
    </row>
    <row r="142" spans="13:20" s="433" customFormat="1" x14ac:dyDescent="0.25">
      <c r="M142" s="102"/>
      <c r="Q142" s="482"/>
      <c r="R142" s="482"/>
      <c r="S142" s="483"/>
      <c r="T142" s="483"/>
    </row>
    <row r="143" spans="13:20" s="433" customFormat="1" x14ac:dyDescent="0.25">
      <c r="M143" s="102"/>
      <c r="Q143" s="482"/>
      <c r="R143" s="482"/>
      <c r="S143" s="483"/>
      <c r="T143" s="483"/>
    </row>
    <row r="144" spans="13:20" s="433" customFormat="1" x14ac:dyDescent="0.25">
      <c r="M144" s="102"/>
      <c r="Q144" s="482"/>
      <c r="R144" s="482"/>
      <c r="S144" s="483"/>
      <c r="T144" s="483"/>
    </row>
    <row r="145" spans="13:20" s="433" customFormat="1" x14ac:dyDescent="0.25">
      <c r="M145" s="102"/>
      <c r="Q145" s="482"/>
      <c r="R145" s="482"/>
      <c r="S145" s="483"/>
      <c r="T145" s="483"/>
    </row>
    <row r="146" spans="13:20" s="433" customFormat="1" x14ac:dyDescent="0.25">
      <c r="M146" s="102"/>
      <c r="Q146" s="482"/>
      <c r="R146" s="482"/>
      <c r="S146" s="483"/>
      <c r="T146" s="483"/>
    </row>
    <row r="147" spans="13:20" s="433" customFormat="1" x14ac:dyDescent="0.25">
      <c r="M147" s="102"/>
      <c r="Q147" s="482"/>
      <c r="R147" s="482"/>
      <c r="S147" s="483"/>
      <c r="T147" s="483"/>
    </row>
    <row r="148" spans="13:20" s="433" customFormat="1" x14ac:dyDescent="0.25">
      <c r="M148" s="102"/>
      <c r="Q148" s="482"/>
      <c r="R148" s="482"/>
      <c r="S148" s="483"/>
      <c r="T148" s="483"/>
    </row>
    <row r="149" spans="13:20" s="433" customFormat="1" x14ac:dyDescent="0.25">
      <c r="M149" s="102"/>
      <c r="Q149" s="482"/>
      <c r="R149" s="482"/>
      <c r="S149" s="483"/>
      <c r="T149" s="483"/>
    </row>
    <row r="150" spans="13:20" s="433" customFormat="1" x14ac:dyDescent="0.25">
      <c r="M150" s="102"/>
      <c r="Q150" s="482"/>
      <c r="R150" s="482"/>
      <c r="S150" s="483"/>
      <c r="T150" s="483"/>
    </row>
    <row r="151" spans="13:20" s="433" customFormat="1" x14ac:dyDescent="0.25">
      <c r="M151" s="102"/>
      <c r="Q151" s="482"/>
      <c r="R151" s="482"/>
      <c r="S151" s="483"/>
      <c r="T151" s="483"/>
    </row>
    <row r="152" spans="13:20" s="433" customFormat="1" x14ac:dyDescent="0.25">
      <c r="M152" s="102"/>
      <c r="Q152" s="482"/>
      <c r="R152" s="482"/>
      <c r="S152" s="483"/>
      <c r="T152" s="483"/>
    </row>
    <row r="153" spans="13:20" s="433" customFormat="1" x14ac:dyDescent="0.25">
      <c r="M153" s="102"/>
      <c r="Q153" s="482"/>
      <c r="R153" s="482"/>
      <c r="S153" s="483"/>
      <c r="T153" s="483"/>
    </row>
    <row r="154" spans="13:20" s="433" customFormat="1" x14ac:dyDescent="0.25">
      <c r="M154" s="102"/>
      <c r="Q154" s="482"/>
      <c r="R154" s="482"/>
      <c r="S154" s="483"/>
      <c r="T154" s="483"/>
    </row>
    <row r="155" spans="13:20" s="433" customFormat="1" x14ac:dyDescent="0.25">
      <c r="M155" s="102"/>
      <c r="Q155" s="482"/>
      <c r="R155" s="482"/>
      <c r="S155" s="483"/>
      <c r="T155" s="483"/>
    </row>
    <row r="156" spans="13:20" s="433" customFormat="1" x14ac:dyDescent="0.25">
      <c r="M156" s="102"/>
      <c r="Q156" s="482"/>
      <c r="R156" s="482"/>
      <c r="S156" s="483"/>
      <c r="T156" s="483"/>
    </row>
    <row r="157" spans="13:20" s="433" customFormat="1" x14ac:dyDescent="0.25">
      <c r="M157" s="102"/>
      <c r="Q157" s="482"/>
      <c r="R157" s="482"/>
      <c r="S157" s="483"/>
      <c r="T157" s="483"/>
    </row>
    <row r="158" spans="13:20" s="433" customFormat="1" x14ac:dyDescent="0.25">
      <c r="M158" s="102"/>
      <c r="Q158" s="482"/>
      <c r="R158" s="482"/>
      <c r="S158" s="483"/>
      <c r="T158" s="483"/>
    </row>
    <row r="159" spans="13:20" s="433" customFormat="1" x14ac:dyDescent="0.25">
      <c r="M159" s="102"/>
      <c r="Q159" s="482"/>
      <c r="R159" s="482"/>
      <c r="S159" s="483"/>
      <c r="T159" s="483"/>
    </row>
    <row r="160" spans="13:20" s="433" customFormat="1" x14ac:dyDescent="0.25">
      <c r="M160" s="102"/>
      <c r="Q160" s="482"/>
      <c r="R160" s="482"/>
      <c r="S160" s="483"/>
      <c r="T160" s="483"/>
    </row>
    <row r="161" spans="13:20" s="433" customFormat="1" x14ac:dyDescent="0.25">
      <c r="M161" s="102"/>
      <c r="Q161" s="482"/>
      <c r="R161" s="482"/>
      <c r="S161" s="483"/>
      <c r="T161" s="483"/>
    </row>
    <row r="162" spans="13:20" s="433" customFormat="1" x14ac:dyDescent="0.25">
      <c r="M162" s="102"/>
      <c r="Q162" s="482"/>
      <c r="R162" s="482"/>
      <c r="S162" s="483"/>
      <c r="T162" s="483"/>
    </row>
    <row r="163" spans="13:20" s="433" customFormat="1" x14ac:dyDescent="0.25">
      <c r="M163" s="102"/>
      <c r="Q163" s="482"/>
      <c r="R163" s="482"/>
      <c r="S163" s="483"/>
      <c r="T163" s="483"/>
    </row>
    <row r="164" spans="13:20" s="433" customFormat="1" x14ac:dyDescent="0.25">
      <c r="M164" s="102"/>
      <c r="Q164" s="482"/>
      <c r="R164" s="482"/>
      <c r="S164" s="483"/>
      <c r="T164" s="483"/>
    </row>
    <row r="165" spans="13:20" s="433" customFormat="1" x14ac:dyDescent="0.25">
      <c r="M165" s="102"/>
      <c r="Q165" s="482"/>
      <c r="R165" s="482"/>
      <c r="S165" s="483"/>
      <c r="T165" s="483"/>
    </row>
    <row r="166" spans="13:20" s="433" customFormat="1" x14ac:dyDescent="0.25">
      <c r="M166" s="102"/>
      <c r="Q166" s="482"/>
      <c r="R166" s="482"/>
      <c r="S166" s="483"/>
      <c r="T166" s="483"/>
    </row>
    <row r="167" spans="13:20" s="433" customFormat="1" x14ac:dyDescent="0.25">
      <c r="M167" s="102"/>
      <c r="Q167" s="482"/>
      <c r="R167" s="482"/>
      <c r="S167" s="483"/>
      <c r="T167" s="483"/>
    </row>
    <row r="168" spans="13:20" s="433" customFormat="1" x14ac:dyDescent="0.25">
      <c r="M168" s="102"/>
      <c r="Q168" s="482"/>
      <c r="R168" s="482"/>
      <c r="S168" s="483"/>
      <c r="T168" s="483"/>
    </row>
    <row r="169" spans="13:20" s="433" customFormat="1" x14ac:dyDescent="0.25">
      <c r="M169" s="102"/>
      <c r="Q169" s="482"/>
      <c r="R169" s="482"/>
      <c r="S169" s="483"/>
      <c r="T169" s="483"/>
    </row>
    <row r="170" spans="13:20" s="433" customFormat="1" x14ac:dyDescent="0.25">
      <c r="M170" s="102"/>
      <c r="Q170" s="482"/>
      <c r="R170" s="482"/>
      <c r="S170" s="483"/>
      <c r="T170" s="483"/>
    </row>
    <row r="171" spans="13:20" s="433" customFormat="1" x14ac:dyDescent="0.25">
      <c r="M171" s="102"/>
      <c r="Q171" s="482"/>
      <c r="R171" s="482"/>
      <c r="S171" s="483"/>
      <c r="T171" s="483"/>
    </row>
    <row r="172" spans="13:20" s="433" customFormat="1" x14ac:dyDescent="0.25">
      <c r="M172" s="102"/>
      <c r="Q172" s="482"/>
      <c r="R172" s="482"/>
      <c r="S172" s="483"/>
      <c r="T172" s="483"/>
    </row>
    <row r="173" spans="13:20" s="433" customFormat="1" x14ac:dyDescent="0.25">
      <c r="M173" s="102"/>
      <c r="Q173" s="482"/>
      <c r="R173" s="482"/>
      <c r="S173" s="483"/>
      <c r="T173" s="483"/>
    </row>
    <row r="174" spans="13:20" s="433" customFormat="1" x14ac:dyDescent="0.25">
      <c r="M174" s="102"/>
      <c r="Q174" s="482"/>
      <c r="R174" s="482"/>
      <c r="S174" s="483"/>
      <c r="T174" s="483"/>
    </row>
    <row r="175" spans="13:20" s="433" customFormat="1" x14ac:dyDescent="0.25">
      <c r="M175" s="102"/>
      <c r="Q175" s="482"/>
      <c r="R175" s="482"/>
      <c r="S175" s="483"/>
      <c r="T175" s="483"/>
    </row>
    <row r="176" spans="13:20" s="433" customFormat="1" x14ac:dyDescent="0.25">
      <c r="M176" s="102"/>
      <c r="Q176" s="482"/>
      <c r="R176" s="482"/>
      <c r="S176" s="483"/>
      <c r="T176" s="483"/>
    </row>
    <row r="177" spans="13:20" s="433" customFormat="1" x14ac:dyDescent="0.25">
      <c r="M177" s="102"/>
      <c r="Q177" s="482"/>
      <c r="R177" s="482"/>
      <c r="S177" s="483"/>
      <c r="T177" s="483"/>
    </row>
    <row r="178" spans="13:20" s="433" customFormat="1" x14ac:dyDescent="0.25">
      <c r="M178" s="102"/>
      <c r="Q178" s="482"/>
      <c r="R178" s="482"/>
      <c r="S178" s="483"/>
      <c r="T178" s="483"/>
    </row>
    <row r="179" spans="13:20" s="433" customFormat="1" x14ac:dyDescent="0.25">
      <c r="M179" s="102"/>
      <c r="Q179" s="482"/>
      <c r="R179" s="482"/>
      <c r="S179" s="483"/>
      <c r="T179" s="483"/>
    </row>
    <row r="180" spans="13:20" s="433" customFormat="1" x14ac:dyDescent="0.25">
      <c r="M180" s="102"/>
      <c r="Q180" s="482"/>
      <c r="R180" s="482"/>
      <c r="S180" s="483"/>
      <c r="T180" s="483"/>
    </row>
    <row r="181" spans="13:20" s="433" customFormat="1" x14ac:dyDescent="0.25">
      <c r="M181" s="102"/>
      <c r="Q181" s="482"/>
      <c r="R181" s="482"/>
      <c r="S181" s="483"/>
      <c r="T181" s="483"/>
    </row>
    <row r="182" spans="13:20" s="433" customFormat="1" x14ac:dyDescent="0.25">
      <c r="M182" s="102"/>
      <c r="Q182" s="482"/>
      <c r="R182" s="482"/>
      <c r="S182" s="483"/>
      <c r="T182" s="483"/>
    </row>
    <row r="183" spans="13:20" s="433" customFormat="1" x14ac:dyDescent="0.25">
      <c r="M183" s="102"/>
      <c r="Q183" s="482"/>
      <c r="R183" s="482"/>
      <c r="S183" s="483"/>
      <c r="T183" s="483"/>
    </row>
    <row r="184" spans="13:20" s="433" customFormat="1" x14ac:dyDescent="0.25">
      <c r="M184" s="102"/>
      <c r="Q184" s="482"/>
      <c r="R184" s="482"/>
      <c r="S184" s="483"/>
      <c r="T184" s="483"/>
    </row>
    <row r="185" spans="13:20" s="433" customFormat="1" x14ac:dyDescent="0.25">
      <c r="M185" s="102"/>
      <c r="Q185" s="482"/>
      <c r="R185" s="482"/>
      <c r="S185" s="483"/>
      <c r="T185" s="483"/>
    </row>
    <row r="186" spans="13:20" s="433" customFormat="1" x14ac:dyDescent="0.25">
      <c r="M186" s="102"/>
      <c r="Q186" s="482"/>
      <c r="R186" s="482"/>
      <c r="S186" s="483"/>
      <c r="T186" s="483"/>
    </row>
    <row r="187" spans="13:20" s="433" customFormat="1" x14ac:dyDescent="0.25">
      <c r="M187" s="102"/>
      <c r="Q187" s="482"/>
      <c r="R187" s="482"/>
      <c r="S187" s="483"/>
      <c r="T187" s="483"/>
    </row>
    <row r="188" spans="13:20" s="433" customFormat="1" x14ac:dyDescent="0.25">
      <c r="M188" s="102"/>
      <c r="Q188" s="482"/>
      <c r="R188" s="482"/>
      <c r="S188" s="483"/>
      <c r="T188" s="483"/>
    </row>
    <row r="189" spans="13:20" s="433" customFormat="1" x14ac:dyDescent="0.25">
      <c r="M189" s="102"/>
      <c r="Q189" s="482"/>
      <c r="R189" s="482"/>
      <c r="S189" s="483"/>
      <c r="T189" s="483"/>
    </row>
    <row r="190" spans="13:20" s="433" customFormat="1" x14ac:dyDescent="0.25">
      <c r="M190" s="102"/>
      <c r="Q190" s="482"/>
      <c r="R190" s="482"/>
      <c r="S190" s="483"/>
      <c r="T190" s="483"/>
    </row>
    <row r="191" spans="13:20" s="433" customFormat="1" x14ac:dyDescent="0.25">
      <c r="M191" s="102"/>
      <c r="Q191" s="482"/>
      <c r="R191" s="482"/>
      <c r="S191" s="483"/>
      <c r="T191" s="483"/>
    </row>
    <row r="192" spans="13:20" s="433" customFormat="1" x14ac:dyDescent="0.25">
      <c r="M192" s="102"/>
      <c r="Q192" s="482"/>
      <c r="R192" s="482"/>
      <c r="S192" s="483"/>
      <c r="T192" s="483"/>
    </row>
    <row r="193" spans="13:20" s="433" customFormat="1" x14ac:dyDescent="0.25">
      <c r="M193" s="102"/>
      <c r="Q193" s="482"/>
      <c r="R193" s="482"/>
      <c r="S193" s="483"/>
      <c r="T193" s="483"/>
    </row>
    <row r="194" spans="13:20" s="433" customFormat="1" x14ac:dyDescent="0.25">
      <c r="M194" s="102"/>
      <c r="Q194" s="482"/>
      <c r="R194" s="482"/>
      <c r="S194" s="483"/>
      <c r="T194" s="483"/>
    </row>
    <row r="195" spans="13:20" s="433" customFormat="1" x14ac:dyDescent="0.25">
      <c r="M195" s="102"/>
      <c r="Q195" s="482"/>
      <c r="R195" s="482"/>
      <c r="S195" s="483"/>
      <c r="T195" s="483"/>
    </row>
    <row r="196" spans="13:20" s="433" customFormat="1" x14ac:dyDescent="0.25">
      <c r="M196" s="102"/>
      <c r="Q196" s="482"/>
      <c r="R196" s="482"/>
      <c r="S196" s="483"/>
      <c r="T196" s="483"/>
    </row>
    <row r="197" spans="13:20" s="433" customFormat="1" x14ac:dyDescent="0.25">
      <c r="M197" s="102"/>
      <c r="Q197" s="482"/>
      <c r="R197" s="482"/>
      <c r="S197" s="483"/>
      <c r="T197" s="483"/>
    </row>
    <row r="198" spans="13:20" s="433" customFormat="1" x14ac:dyDescent="0.25">
      <c r="M198" s="102"/>
      <c r="Q198" s="482"/>
      <c r="R198" s="482"/>
      <c r="S198" s="483"/>
      <c r="T198" s="483"/>
    </row>
    <row r="199" spans="13:20" s="433" customFormat="1" x14ac:dyDescent="0.25">
      <c r="M199" s="102"/>
      <c r="Q199" s="482"/>
      <c r="R199" s="482"/>
      <c r="S199" s="483"/>
      <c r="T199" s="483"/>
    </row>
    <row r="200" spans="13:20" s="433" customFormat="1" x14ac:dyDescent="0.25">
      <c r="M200" s="102"/>
      <c r="Q200" s="482"/>
      <c r="R200" s="482"/>
      <c r="S200" s="483"/>
      <c r="T200" s="483"/>
    </row>
    <row r="201" spans="13:20" s="433" customFormat="1" x14ac:dyDescent="0.25">
      <c r="M201" s="102"/>
      <c r="Q201" s="482"/>
      <c r="R201" s="482"/>
      <c r="S201" s="483"/>
      <c r="T201" s="483"/>
    </row>
    <row r="202" spans="13:20" s="433" customFormat="1" x14ac:dyDescent="0.25">
      <c r="M202" s="102"/>
      <c r="Q202" s="482"/>
      <c r="R202" s="482"/>
      <c r="S202" s="483"/>
      <c r="T202" s="483"/>
    </row>
    <row r="203" spans="13:20" s="433" customFormat="1" x14ac:dyDescent="0.25">
      <c r="M203" s="102"/>
      <c r="Q203" s="482"/>
      <c r="R203" s="482"/>
      <c r="S203" s="483"/>
      <c r="T203" s="483"/>
    </row>
    <row r="204" spans="13:20" s="433" customFormat="1" x14ac:dyDescent="0.25">
      <c r="M204" s="102"/>
      <c r="Q204" s="482"/>
      <c r="R204" s="482"/>
      <c r="S204" s="483"/>
      <c r="T204" s="483"/>
    </row>
    <row r="205" spans="13:20" s="433" customFormat="1" x14ac:dyDescent="0.25">
      <c r="M205" s="102"/>
      <c r="Q205" s="482"/>
      <c r="R205" s="482"/>
      <c r="S205" s="483"/>
      <c r="T205" s="483"/>
    </row>
    <row r="206" spans="13:20" s="433" customFormat="1" x14ac:dyDescent="0.25">
      <c r="M206" s="102"/>
      <c r="Q206" s="482"/>
      <c r="R206" s="482"/>
      <c r="S206" s="483"/>
      <c r="T206" s="483"/>
    </row>
    <row r="207" spans="13:20" s="433" customFormat="1" x14ac:dyDescent="0.25">
      <c r="M207" s="102"/>
      <c r="Q207" s="482"/>
      <c r="R207" s="482"/>
      <c r="S207" s="483"/>
      <c r="T207" s="483"/>
    </row>
    <row r="208" spans="13:20" s="433" customFormat="1" x14ac:dyDescent="0.25">
      <c r="M208" s="102"/>
      <c r="Q208" s="482"/>
      <c r="R208" s="482"/>
      <c r="S208" s="483"/>
      <c r="T208" s="483"/>
    </row>
    <row r="209" spans="13:20" s="433" customFormat="1" x14ac:dyDescent="0.25">
      <c r="M209" s="102"/>
      <c r="Q209" s="482"/>
      <c r="R209" s="482"/>
      <c r="S209" s="483"/>
      <c r="T209" s="483"/>
    </row>
    <row r="210" spans="13:20" s="433" customFormat="1" x14ac:dyDescent="0.25">
      <c r="M210" s="102"/>
      <c r="Q210" s="482"/>
      <c r="R210" s="482"/>
      <c r="S210" s="483"/>
      <c r="T210" s="483"/>
    </row>
    <row r="211" spans="13:20" s="433" customFormat="1" x14ac:dyDescent="0.25">
      <c r="M211" s="102"/>
      <c r="Q211" s="482"/>
      <c r="R211" s="482"/>
      <c r="S211" s="483"/>
      <c r="T211" s="483"/>
    </row>
    <row r="212" spans="13:20" s="433" customFormat="1" x14ac:dyDescent="0.25">
      <c r="M212" s="102"/>
      <c r="Q212" s="482"/>
      <c r="R212" s="482"/>
      <c r="S212" s="483"/>
      <c r="T212" s="483"/>
    </row>
    <row r="213" spans="13:20" s="433" customFormat="1" x14ac:dyDescent="0.25">
      <c r="M213" s="102"/>
      <c r="Q213" s="482"/>
      <c r="R213" s="482"/>
      <c r="S213" s="483"/>
      <c r="T213" s="483"/>
    </row>
    <row r="214" spans="13:20" s="433" customFormat="1" x14ac:dyDescent="0.25">
      <c r="M214" s="102"/>
      <c r="Q214" s="482"/>
      <c r="R214" s="482"/>
      <c r="S214" s="483"/>
      <c r="T214" s="483"/>
    </row>
    <row r="215" spans="13:20" s="433" customFormat="1" x14ac:dyDescent="0.25">
      <c r="M215" s="102"/>
      <c r="Q215" s="482"/>
      <c r="R215" s="482"/>
      <c r="S215" s="483"/>
      <c r="T215" s="483"/>
    </row>
    <row r="216" spans="13:20" s="433" customFormat="1" x14ac:dyDescent="0.25">
      <c r="M216" s="102"/>
      <c r="Q216" s="482"/>
      <c r="R216" s="482"/>
      <c r="S216" s="483"/>
      <c r="T216" s="483"/>
    </row>
    <row r="217" spans="13:20" s="433" customFormat="1" x14ac:dyDescent="0.25">
      <c r="M217" s="102"/>
      <c r="Q217" s="482"/>
      <c r="R217" s="482"/>
      <c r="S217" s="483"/>
      <c r="T217" s="483"/>
    </row>
    <row r="218" spans="13:20" s="433" customFormat="1" x14ac:dyDescent="0.25">
      <c r="M218" s="102"/>
      <c r="Q218" s="482"/>
      <c r="R218" s="482"/>
      <c r="S218" s="483"/>
      <c r="T218" s="483"/>
    </row>
    <row r="219" spans="13:20" s="433" customFormat="1" x14ac:dyDescent="0.25">
      <c r="M219" s="102"/>
      <c r="Q219" s="482"/>
      <c r="R219" s="482"/>
      <c r="S219" s="483"/>
      <c r="T219" s="483"/>
    </row>
    <row r="220" spans="13:20" s="433" customFormat="1" x14ac:dyDescent="0.25">
      <c r="M220" s="102"/>
      <c r="Q220" s="482"/>
      <c r="R220" s="482"/>
      <c r="S220" s="483"/>
      <c r="T220" s="483"/>
    </row>
    <row r="221" spans="13:20" s="433" customFormat="1" x14ac:dyDescent="0.25">
      <c r="M221" s="102"/>
      <c r="Q221" s="482"/>
      <c r="R221" s="482"/>
      <c r="S221" s="483"/>
      <c r="T221" s="483"/>
    </row>
    <row r="222" spans="13:20" s="433" customFormat="1" x14ac:dyDescent="0.25">
      <c r="M222" s="102"/>
      <c r="Q222" s="482"/>
      <c r="R222" s="482"/>
      <c r="S222" s="483"/>
      <c r="T222" s="483"/>
    </row>
    <row r="223" spans="13:20" s="433" customFormat="1" x14ac:dyDescent="0.25">
      <c r="M223" s="102"/>
      <c r="Q223" s="482"/>
      <c r="R223" s="482"/>
      <c r="S223" s="483"/>
      <c r="T223" s="483"/>
    </row>
    <row r="224" spans="13:20" s="433" customFormat="1" x14ac:dyDescent="0.25">
      <c r="M224" s="102"/>
      <c r="Q224" s="482"/>
      <c r="R224" s="482"/>
      <c r="S224" s="483"/>
      <c r="T224" s="483"/>
    </row>
    <row r="225" spans="13:20" s="433" customFormat="1" x14ac:dyDescent="0.25">
      <c r="M225" s="102"/>
      <c r="Q225" s="482"/>
      <c r="R225" s="482"/>
      <c r="S225" s="483"/>
      <c r="T225" s="483"/>
    </row>
    <row r="226" spans="13:20" s="433" customFormat="1" x14ac:dyDescent="0.25">
      <c r="M226" s="102"/>
      <c r="Q226" s="482"/>
      <c r="R226" s="482"/>
      <c r="S226" s="483"/>
      <c r="T226" s="483"/>
    </row>
    <row r="227" spans="13:20" s="433" customFormat="1" x14ac:dyDescent="0.25">
      <c r="M227" s="102"/>
      <c r="Q227" s="482"/>
      <c r="R227" s="482"/>
      <c r="S227" s="483"/>
      <c r="T227" s="483"/>
    </row>
    <row r="228" spans="13:20" s="433" customFormat="1" x14ac:dyDescent="0.25">
      <c r="M228" s="102"/>
      <c r="Q228" s="482"/>
      <c r="R228" s="482"/>
      <c r="S228" s="483"/>
      <c r="T228" s="483"/>
    </row>
    <row r="229" spans="13:20" s="433" customFormat="1" x14ac:dyDescent="0.25">
      <c r="M229" s="102"/>
      <c r="Q229" s="482"/>
      <c r="R229" s="482"/>
      <c r="S229" s="483"/>
      <c r="T229" s="483"/>
    </row>
    <row r="230" spans="13:20" s="433" customFormat="1" x14ac:dyDescent="0.25">
      <c r="M230" s="102"/>
      <c r="Q230" s="482"/>
      <c r="R230" s="482"/>
      <c r="S230" s="483"/>
      <c r="T230" s="483"/>
    </row>
    <row r="231" spans="13:20" s="433" customFormat="1" x14ac:dyDescent="0.25">
      <c r="M231" s="102"/>
      <c r="Q231" s="482"/>
      <c r="R231" s="482"/>
      <c r="S231" s="483"/>
      <c r="T231" s="483"/>
    </row>
    <row r="232" spans="13:20" s="433" customFormat="1" x14ac:dyDescent="0.25">
      <c r="M232" s="102"/>
      <c r="Q232" s="482"/>
      <c r="R232" s="482"/>
      <c r="S232" s="483"/>
      <c r="T232" s="483"/>
    </row>
    <row r="233" spans="13:20" s="433" customFormat="1" x14ac:dyDescent="0.25">
      <c r="M233" s="102"/>
      <c r="Q233" s="482"/>
      <c r="R233" s="482"/>
      <c r="S233" s="483"/>
      <c r="T233" s="483"/>
    </row>
    <row r="234" spans="13:20" s="433" customFormat="1" x14ac:dyDescent="0.25">
      <c r="M234" s="102"/>
      <c r="Q234" s="482"/>
      <c r="R234" s="482"/>
      <c r="S234" s="483"/>
      <c r="T234" s="483"/>
    </row>
    <row r="235" spans="13:20" s="433" customFormat="1" x14ac:dyDescent="0.25">
      <c r="M235" s="102"/>
      <c r="Q235" s="482"/>
      <c r="R235" s="482"/>
      <c r="S235" s="483"/>
      <c r="T235" s="483"/>
    </row>
    <row r="236" spans="13:20" s="433" customFormat="1" x14ac:dyDescent="0.25">
      <c r="M236" s="102"/>
      <c r="Q236" s="482"/>
      <c r="R236" s="482"/>
      <c r="S236" s="483"/>
      <c r="T236" s="483"/>
    </row>
    <row r="237" spans="13:20" s="433" customFormat="1" x14ac:dyDescent="0.25">
      <c r="M237" s="102"/>
      <c r="Q237" s="482"/>
      <c r="R237" s="482"/>
      <c r="S237" s="483"/>
      <c r="T237" s="483"/>
    </row>
    <row r="238" spans="13:20" s="433" customFormat="1" x14ac:dyDescent="0.25">
      <c r="M238" s="102"/>
      <c r="Q238" s="482"/>
      <c r="R238" s="482"/>
      <c r="S238" s="483"/>
      <c r="T238" s="483"/>
    </row>
    <row r="239" spans="13:20" s="433" customFormat="1" x14ac:dyDescent="0.25">
      <c r="M239" s="102"/>
      <c r="Q239" s="482"/>
      <c r="R239" s="482"/>
      <c r="S239" s="483"/>
      <c r="T239" s="483"/>
    </row>
    <row r="240" spans="13:20" s="433" customFormat="1" x14ac:dyDescent="0.25">
      <c r="M240" s="102"/>
      <c r="Q240" s="482"/>
      <c r="R240" s="482"/>
      <c r="S240" s="483"/>
      <c r="T240" s="483"/>
    </row>
    <row r="241" spans="13:20" s="433" customFormat="1" x14ac:dyDescent="0.25">
      <c r="M241" s="102"/>
      <c r="Q241" s="482"/>
      <c r="R241" s="482"/>
      <c r="S241" s="483"/>
      <c r="T241" s="483"/>
    </row>
    <row r="242" spans="13:20" s="433" customFormat="1" x14ac:dyDescent="0.25">
      <c r="M242" s="102"/>
      <c r="Q242" s="482"/>
      <c r="R242" s="482"/>
      <c r="S242" s="483"/>
      <c r="T242" s="483"/>
    </row>
    <row r="243" spans="13:20" s="433" customFormat="1" x14ac:dyDescent="0.25">
      <c r="M243" s="102"/>
      <c r="Q243" s="482"/>
      <c r="R243" s="482"/>
      <c r="S243" s="483"/>
      <c r="T243" s="483"/>
    </row>
    <row r="244" spans="13:20" s="433" customFormat="1" x14ac:dyDescent="0.25">
      <c r="M244" s="102"/>
      <c r="Q244" s="482"/>
      <c r="R244" s="482"/>
      <c r="S244" s="483"/>
      <c r="T244" s="483"/>
    </row>
    <row r="245" spans="13:20" s="433" customFormat="1" x14ac:dyDescent="0.25">
      <c r="M245" s="102"/>
      <c r="Q245" s="482"/>
      <c r="R245" s="482"/>
      <c r="S245" s="483"/>
      <c r="T245" s="483"/>
    </row>
    <row r="246" spans="13:20" s="433" customFormat="1" x14ac:dyDescent="0.25">
      <c r="M246" s="102"/>
      <c r="Q246" s="482"/>
      <c r="R246" s="482"/>
      <c r="S246" s="483"/>
      <c r="T246" s="483"/>
    </row>
    <row r="247" spans="13:20" s="433" customFormat="1" x14ac:dyDescent="0.25">
      <c r="M247" s="102"/>
      <c r="Q247" s="482"/>
      <c r="R247" s="482"/>
      <c r="S247" s="483"/>
      <c r="T247" s="483"/>
    </row>
    <row r="248" spans="13:20" s="433" customFormat="1" x14ac:dyDescent="0.25">
      <c r="M248" s="102"/>
      <c r="Q248" s="482"/>
      <c r="R248" s="482"/>
      <c r="S248" s="483"/>
      <c r="T248" s="483"/>
    </row>
    <row r="249" spans="13:20" s="433" customFormat="1" x14ac:dyDescent="0.25">
      <c r="M249" s="102"/>
      <c r="Q249" s="482"/>
      <c r="R249" s="482"/>
      <c r="S249" s="483"/>
      <c r="T249" s="483"/>
    </row>
    <row r="250" spans="13:20" s="433" customFormat="1" x14ac:dyDescent="0.25">
      <c r="M250" s="102"/>
      <c r="Q250" s="482"/>
      <c r="R250" s="482"/>
      <c r="S250" s="483"/>
      <c r="T250" s="483"/>
    </row>
    <row r="251" spans="13:20" s="433" customFormat="1" x14ac:dyDescent="0.25">
      <c r="M251" s="102"/>
      <c r="Q251" s="482"/>
      <c r="R251" s="482"/>
      <c r="S251" s="483"/>
      <c r="T251" s="483"/>
    </row>
    <row r="252" spans="13:20" s="433" customFormat="1" x14ac:dyDescent="0.25">
      <c r="M252" s="102"/>
      <c r="Q252" s="482"/>
      <c r="R252" s="482"/>
      <c r="S252" s="483"/>
      <c r="T252" s="483"/>
    </row>
    <row r="253" spans="13:20" s="433" customFormat="1" x14ac:dyDescent="0.25">
      <c r="M253" s="102"/>
      <c r="Q253" s="482"/>
      <c r="R253" s="482"/>
      <c r="S253" s="483"/>
      <c r="T253" s="483"/>
    </row>
    <row r="254" spans="13:20" s="433" customFormat="1" x14ac:dyDescent="0.25">
      <c r="M254" s="102"/>
      <c r="Q254" s="482"/>
      <c r="R254" s="482"/>
      <c r="S254" s="483"/>
      <c r="T254" s="483"/>
    </row>
    <row r="255" spans="13:20" s="433" customFormat="1" x14ac:dyDescent="0.25">
      <c r="M255" s="102"/>
      <c r="Q255" s="482"/>
      <c r="R255" s="482"/>
      <c r="S255" s="483"/>
      <c r="T255" s="483"/>
    </row>
    <row r="256" spans="13:20" s="433" customFormat="1" x14ac:dyDescent="0.25">
      <c r="M256" s="102"/>
      <c r="Q256" s="482"/>
      <c r="R256" s="482"/>
      <c r="S256" s="483"/>
      <c r="T256" s="483"/>
    </row>
    <row r="257" spans="13:20" s="433" customFormat="1" x14ac:dyDescent="0.25">
      <c r="M257" s="102"/>
      <c r="Q257" s="482"/>
      <c r="R257" s="482"/>
      <c r="S257" s="483"/>
      <c r="T257" s="483"/>
    </row>
    <row r="258" spans="13:20" s="433" customFormat="1" x14ac:dyDescent="0.25">
      <c r="M258" s="102"/>
      <c r="Q258" s="482"/>
      <c r="R258" s="482"/>
      <c r="S258" s="483"/>
      <c r="T258" s="483"/>
    </row>
    <row r="259" spans="13:20" s="433" customFormat="1" x14ac:dyDescent="0.25">
      <c r="M259" s="102"/>
      <c r="Q259" s="482"/>
      <c r="R259" s="482"/>
      <c r="S259" s="483"/>
      <c r="T259" s="483"/>
    </row>
    <row r="260" spans="13:20" s="433" customFormat="1" x14ac:dyDescent="0.25">
      <c r="M260" s="102"/>
      <c r="Q260" s="482"/>
      <c r="R260" s="482"/>
      <c r="S260" s="483"/>
      <c r="T260" s="483"/>
    </row>
    <row r="261" spans="13:20" s="433" customFormat="1" x14ac:dyDescent="0.25">
      <c r="M261" s="102"/>
      <c r="Q261" s="482"/>
      <c r="R261" s="482"/>
      <c r="S261" s="483"/>
      <c r="T261" s="483"/>
    </row>
    <row r="262" spans="13:20" s="433" customFormat="1" x14ac:dyDescent="0.25">
      <c r="M262" s="102"/>
      <c r="Q262" s="482"/>
      <c r="R262" s="482"/>
      <c r="S262" s="483"/>
      <c r="T262" s="483"/>
    </row>
    <row r="263" spans="13:20" s="433" customFormat="1" x14ac:dyDescent="0.25">
      <c r="M263" s="102"/>
      <c r="Q263" s="482"/>
      <c r="R263" s="482"/>
      <c r="S263" s="483"/>
      <c r="T263" s="483"/>
    </row>
    <row r="264" spans="13:20" s="433" customFormat="1" x14ac:dyDescent="0.25">
      <c r="M264" s="102"/>
      <c r="Q264" s="482"/>
      <c r="R264" s="482"/>
      <c r="S264" s="483"/>
      <c r="T264" s="483"/>
    </row>
    <row r="265" spans="13:20" s="433" customFormat="1" x14ac:dyDescent="0.25">
      <c r="M265" s="102"/>
      <c r="Q265" s="482"/>
      <c r="R265" s="482"/>
      <c r="S265" s="483"/>
      <c r="T265" s="483"/>
    </row>
    <row r="266" spans="13:20" s="433" customFormat="1" x14ac:dyDescent="0.25">
      <c r="M266" s="102"/>
      <c r="Q266" s="482"/>
      <c r="R266" s="482"/>
      <c r="S266" s="483"/>
      <c r="T266" s="483"/>
    </row>
    <row r="267" spans="13:20" s="433" customFormat="1" x14ac:dyDescent="0.25">
      <c r="M267" s="102"/>
      <c r="Q267" s="482"/>
      <c r="R267" s="482"/>
      <c r="S267" s="483"/>
      <c r="T267" s="483"/>
    </row>
    <row r="268" spans="13:20" s="433" customFormat="1" x14ac:dyDescent="0.25">
      <c r="M268" s="102"/>
      <c r="Q268" s="482"/>
      <c r="R268" s="482"/>
      <c r="S268" s="483"/>
      <c r="T268" s="483"/>
    </row>
    <row r="269" spans="13:20" s="433" customFormat="1" x14ac:dyDescent="0.25">
      <c r="M269" s="102"/>
      <c r="Q269" s="482"/>
      <c r="R269" s="482"/>
      <c r="S269" s="483"/>
      <c r="T269" s="483"/>
    </row>
    <row r="270" spans="13:20" s="433" customFormat="1" x14ac:dyDescent="0.25">
      <c r="M270" s="102"/>
      <c r="Q270" s="482"/>
      <c r="R270" s="482"/>
      <c r="S270" s="483"/>
      <c r="T270" s="483"/>
    </row>
    <row r="271" spans="13:20" s="433" customFormat="1" x14ac:dyDescent="0.25">
      <c r="M271" s="102"/>
      <c r="Q271" s="482"/>
      <c r="R271" s="482"/>
      <c r="S271" s="483"/>
      <c r="T271" s="483"/>
    </row>
    <row r="272" spans="13:20" s="433" customFormat="1" x14ac:dyDescent="0.25">
      <c r="M272" s="102"/>
      <c r="Q272" s="482"/>
      <c r="R272" s="482"/>
      <c r="S272" s="483"/>
      <c r="T272" s="483"/>
    </row>
    <row r="273" spans="13:20" s="433" customFormat="1" x14ac:dyDescent="0.25">
      <c r="M273" s="102"/>
      <c r="Q273" s="482"/>
      <c r="R273" s="482"/>
      <c r="S273" s="483"/>
      <c r="T273" s="483"/>
    </row>
    <row r="274" spans="13:20" s="433" customFormat="1" x14ac:dyDescent="0.25">
      <c r="M274" s="102"/>
      <c r="Q274" s="482"/>
      <c r="R274" s="482"/>
      <c r="S274" s="483"/>
      <c r="T274" s="483"/>
    </row>
    <row r="275" spans="13:20" s="433" customFormat="1" x14ac:dyDescent="0.25">
      <c r="M275" s="102"/>
      <c r="Q275" s="482"/>
      <c r="R275" s="482"/>
      <c r="S275" s="483"/>
      <c r="T275" s="483"/>
    </row>
    <row r="276" spans="13:20" s="433" customFormat="1" x14ac:dyDescent="0.25">
      <c r="M276" s="102"/>
      <c r="Q276" s="482"/>
      <c r="R276" s="482"/>
      <c r="S276" s="483"/>
      <c r="T276" s="483"/>
    </row>
    <row r="277" spans="13:20" s="433" customFormat="1" x14ac:dyDescent="0.25">
      <c r="M277" s="102"/>
      <c r="Q277" s="482"/>
      <c r="R277" s="482"/>
      <c r="S277" s="483"/>
      <c r="T277" s="483"/>
    </row>
    <row r="278" spans="13:20" s="433" customFormat="1" x14ac:dyDescent="0.25">
      <c r="M278" s="102"/>
      <c r="Q278" s="482"/>
      <c r="R278" s="482"/>
      <c r="S278" s="483"/>
      <c r="T278" s="483"/>
    </row>
    <row r="279" spans="13:20" s="433" customFormat="1" x14ac:dyDescent="0.25">
      <c r="M279" s="102"/>
      <c r="Q279" s="482"/>
      <c r="R279" s="482"/>
      <c r="S279" s="483"/>
      <c r="T279" s="483"/>
    </row>
    <row r="280" spans="13:20" s="433" customFormat="1" x14ac:dyDescent="0.25">
      <c r="M280" s="102"/>
      <c r="Q280" s="482"/>
      <c r="R280" s="482"/>
      <c r="S280" s="483"/>
      <c r="T280" s="483"/>
    </row>
    <row r="281" spans="13:20" s="433" customFormat="1" x14ac:dyDescent="0.25">
      <c r="M281" s="102"/>
      <c r="Q281" s="482"/>
      <c r="R281" s="482"/>
      <c r="S281" s="483"/>
      <c r="T281" s="483"/>
    </row>
    <row r="282" spans="13:20" s="433" customFormat="1" x14ac:dyDescent="0.25">
      <c r="M282" s="102"/>
      <c r="Q282" s="482"/>
      <c r="R282" s="482"/>
      <c r="S282" s="483"/>
      <c r="T282" s="483"/>
    </row>
    <row r="283" spans="13:20" s="433" customFormat="1" x14ac:dyDescent="0.25">
      <c r="M283" s="102"/>
      <c r="Q283" s="482"/>
      <c r="R283" s="482"/>
      <c r="S283" s="483"/>
      <c r="T283" s="483"/>
    </row>
    <row r="284" spans="13:20" s="433" customFormat="1" x14ac:dyDescent="0.25">
      <c r="M284" s="102"/>
      <c r="Q284" s="482"/>
      <c r="R284" s="482"/>
      <c r="S284" s="483"/>
      <c r="T284" s="483"/>
    </row>
    <row r="285" spans="13:20" s="433" customFormat="1" x14ac:dyDescent="0.25">
      <c r="M285" s="102"/>
      <c r="Q285" s="482"/>
      <c r="R285" s="482"/>
      <c r="S285" s="483"/>
      <c r="T285" s="483"/>
    </row>
    <row r="286" spans="13:20" s="433" customFormat="1" x14ac:dyDescent="0.25">
      <c r="M286" s="102"/>
      <c r="Q286" s="482"/>
      <c r="R286" s="482"/>
      <c r="S286" s="483"/>
      <c r="T286" s="483"/>
    </row>
    <row r="287" spans="13:20" s="433" customFormat="1" x14ac:dyDescent="0.25">
      <c r="M287" s="102"/>
      <c r="Q287" s="482"/>
      <c r="R287" s="482"/>
      <c r="S287" s="483"/>
      <c r="T287" s="483"/>
    </row>
    <row r="288" spans="13:20" s="433" customFormat="1" x14ac:dyDescent="0.25">
      <c r="M288" s="102"/>
      <c r="Q288" s="482"/>
      <c r="R288" s="482"/>
      <c r="S288" s="483"/>
      <c r="T288" s="483"/>
    </row>
    <row r="289" spans="13:20" s="433" customFormat="1" x14ac:dyDescent="0.25">
      <c r="M289" s="102"/>
      <c r="Q289" s="482"/>
      <c r="R289" s="482"/>
      <c r="S289" s="483"/>
      <c r="T289" s="483"/>
    </row>
    <row r="290" spans="13:20" s="433" customFormat="1" x14ac:dyDescent="0.25">
      <c r="M290" s="102"/>
      <c r="Q290" s="482"/>
      <c r="R290" s="482"/>
      <c r="S290" s="483"/>
      <c r="T290" s="483"/>
    </row>
    <row r="291" spans="13:20" s="433" customFormat="1" x14ac:dyDescent="0.25">
      <c r="M291" s="102"/>
      <c r="Q291" s="482"/>
      <c r="R291" s="482"/>
      <c r="S291" s="483"/>
      <c r="T291" s="483"/>
    </row>
    <row r="292" spans="13:20" s="433" customFormat="1" x14ac:dyDescent="0.25">
      <c r="M292" s="102"/>
      <c r="Q292" s="482"/>
      <c r="R292" s="482"/>
      <c r="S292" s="483"/>
      <c r="T292" s="483"/>
    </row>
    <row r="293" spans="13:20" s="433" customFormat="1" x14ac:dyDescent="0.25">
      <c r="M293" s="102"/>
      <c r="Q293" s="482"/>
      <c r="R293" s="482"/>
      <c r="S293" s="483"/>
      <c r="T293" s="483"/>
    </row>
    <row r="294" spans="13:20" s="433" customFormat="1" x14ac:dyDescent="0.25">
      <c r="M294" s="102"/>
      <c r="Q294" s="482"/>
      <c r="R294" s="482"/>
      <c r="S294" s="483"/>
      <c r="T294" s="483"/>
    </row>
    <row r="295" spans="13:20" s="433" customFormat="1" x14ac:dyDescent="0.25">
      <c r="M295" s="102"/>
      <c r="Q295" s="482"/>
      <c r="R295" s="482"/>
      <c r="S295" s="483"/>
      <c r="T295" s="483"/>
    </row>
    <row r="296" spans="13:20" s="433" customFormat="1" x14ac:dyDescent="0.25">
      <c r="M296" s="102"/>
      <c r="Q296" s="482"/>
      <c r="R296" s="482"/>
      <c r="S296" s="483"/>
      <c r="T296" s="483"/>
    </row>
    <row r="297" spans="13:20" s="433" customFormat="1" x14ac:dyDescent="0.25">
      <c r="M297" s="102"/>
      <c r="Q297" s="482"/>
      <c r="R297" s="482"/>
      <c r="S297" s="483"/>
      <c r="T297" s="483"/>
    </row>
    <row r="298" spans="13:20" s="433" customFormat="1" x14ac:dyDescent="0.25">
      <c r="M298" s="102"/>
      <c r="Q298" s="482"/>
      <c r="R298" s="482"/>
      <c r="S298" s="483"/>
      <c r="T298" s="483"/>
    </row>
    <row r="299" spans="13:20" s="433" customFormat="1" x14ac:dyDescent="0.25">
      <c r="M299" s="102"/>
      <c r="Q299" s="482"/>
      <c r="R299" s="482"/>
      <c r="S299" s="483"/>
      <c r="T299" s="483"/>
    </row>
    <row r="300" spans="13:20" s="433" customFormat="1" x14ac:dyDescent="0.25">
      <c r="M300" s="102"/>
      <c r="Q300" s="482"/>
      <c r="R300" s="482"/>
      <c r="S300" s="483"/>
      <c r="T300" s="483"/>
    </row>
    <row r="301" spans="13:20" s="433" customFormat="1" x14ac:dyDescent="0.25">
      <c r="M301" s="102"/>
      <c r="Q301" s="482"/>
      <c r="R301" s="482"/>
      <c r="S301" s="483"/>
      <c r="T301" s="483"/>
    </row>
    <row r="302" spans="13:20" s="433" customFormat="1" x14ac:dyDescent="0.25">
      <c r="M302" s="102"/>
      <c r="Q302" s="482"/>
      <c r="R302" s="482"/>
      <c r="S302" s="483"/>
      <c r="T302" s="483"/>
    </row>
    <row r="303" spans="13:20" s="433" customFormat="1" x14ac:dyDescent="0.25">
      <c r="M303" s="102"/>
      <c r="Q303" s="482"/>
      <c r="R303" s="482"/>
      <c r="S303" s="483"/>
      <c r="T303" s="483"/>
    </row>
    <row r="304" spans="13:20" s="433" customFormat="1" x14ac:dyDescent="0.25">
      <c r="M304" s="102"/>
      <c r="Q304" s="482"/>
      <c r="R304" s="482"/>
      <c r="S304" s="483"/>
      <c r="T304" s="483"/>
    </row>
    <row r="305" spans="13:20" s="433" customFormat="1" x14ac:dyDescent="0.25">
      <c r="M305" s="102"/>
      <c r="Q305" s="482"/>
      <c r="R305" s="482"/>
      <c r="S305" s="483"/>
      <c r="T305" s="483"/>
    </row>
  </sheetData>
  <mergeCells count="8">
    <mergeCell ref="A1:J1"/>
    <mergeCell ref="L1:N1"/>
    <mergeCell ref="A2:I2"/>
    <mergeCell ref="A14:I14"/>
    <mergeCell ref="A15:B16"/>
    <mergeCell ref="C9:I9"/>
    <mergeCell ref="A9:B11"/>
    <mergeCell ref="A13:I13"/>
  </mergeCells>
  <dataValidations count="8">
    <dataValidation type="list" allowBlank="1" showInputMessage="1" showErrorMessage="1" sqref="J6:J7">
      <formula1>MaBo</formula1>
    </dataValidation>
    <dataValidation type="list" allowBlank="1" showInputMessage="1" showErrorMessage="1" sqref="J11">
      <formula1>PerAtAs</formula1>
    </dataValidation>
    <dataValidation type="list" allowBlank="1" showInputMessage="1" showErrorMessage="1" sqref="J9:J10 J12 J13">
      <formula1>PerAt50</formula1>
    </dataValidation>
    <dataValidation type="list" allowBlank="1" showInputMessage="1" showErrorMessage="1" sqref="J27">
      <formula1>Fre</formula1>
    </dataValidation>
    <dataValidation type="list" allowBlank="1" showInputMessage="1" showErrorMessage="1" sqref="J3">
      <formula1>NaSi3</formula1>
    </dataValidation>
    <dataValidation type="list" allowBlank="1" showInputMessage="1" showErrorMessage="1" sqref="J4">
      <formula1>PerMaMe</formula1>
    </dataValidation>
    <dataValidation type="list" allowBlank="1" showInputMessage="1" showErrorMessage="1" sqref="J8">
      <formula1>NaSi2</formula1>
    </dataValidation>
    <dataValidation type="list" allowBlank="1" showInputMessage="1" showErrorMessage="1" sqref="J5">
      <formula1>AI</formula1>
    </dataValidation>
  </dataValidations>
  <hyperlinks>
    <hyperlink ref="O16" location="'Resultados globais'!A1" display="Apuramento global de resultados"/>
    <hyperlink ref="O15" location="'Apuramento inq. alunos'!A1" display="Apuramento do Inquérito aos alunos"/>
    <hyperlink ref="O3" location="Resíduos!A1" display="Resíduos"/>
    <hyperlink ref="O4" location="Água!A1" display="Água"/>
    <hyperlink ref="O5" location="Energia!A1" display="Energia"/>
    <hyperlink ref="O11" location="Mobilidade!A1" display="Mobilidade"/>
    <hyperlink ref="O12" location="Ruído!A1" display="Ruido"/>
    <hyperlink ref="O6" location="'Espaços Exteriores'!A1" display="Espaços exteriores"/>
    <hyperlink ref="O7" location="Biodiversidade!A1" display="Biodiversidade"/>
    <hyperlink ref="O14" location="'Gestão Ambiental da escola'!A1" display="Gestão ambiental"/>
    <hyperlink ref="O13" location="Alimentação!A1" display="Alimentação"/>
    <hyperlink ref="O8" location="'Agricultura Biológica'!A1" display="Ag. Biológica"/>
    <hyperlink ref="O9" location="Floresta!A1" display="Floresta"/>
    <hyperlink ref="O10" location="Mar!A1" display="Mar"/>
    <hyperlink ref="A14:I14" location="'Inquérito aos alunos'!A22" display="Inquérito aos alunos (questões  G a H)  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41"/>
  <sheetViews>
    <sheetView zoomScale="90" zoomScaleNormal="90" workbookViewId="0">
      <selection activeCell="H22" sqref="H22"/>
    </sheetView>
  </sheetViews>
  <sheetFormatPr defaultRowHeight="15" x14ac:dyDescent="0.25"/>
  <cols>
    <col min="2" max="2" width="15.5703125" customWidth="1"/>
    <col min="10" max="10" width="20" customWidth="1"/>
    <col min="11" max="11" width="8.28515625" customWidth="1"/>
    <col min="12" max="12" width="11.85546875" customWidth="1"/>
    <col min="13" max="13" width="9.140625" style="40"/>
    <col min="14" max="14" width="25.28515625" customWidth="1"/>
    <col min="15" max="15" width="24.7109375" style="39" customWidth="1"/>
    <col min="16" max="16" width="16" style="39" customWidth="1"/>
    <col min="17" max="19" width="9.140625" style="141"/>
    <col min="20" max="20" width="9.140625" style="156"/>
    <col min="21" max="51" width="9.140625" style="39"/>
  </cols>
  <sheetData>
    <row r="1" spans="1:20" ht="19.5" thickBot="1" x14ac:dyDescent="0.35">
      <c r="A1" s="585" t="s">
        <v>350</v>
      </c>
      <c r="B1" s="585"/>
      <c r="C1" s="585"/>
      <c r="D1" s="585"/>
      <c r="E1" s="585"/>
      <c r="F1" s="585"/>
      <c r="G1" s="585"/>
      <c r="H1" s="585"/>
      <c r="I1" s="585"/>
      <c r="J1" s="585"/>
      <c r="K1" s="168"/>
      <c r="L1" s="637" t="s">
        <v>340</v>
      </c>
      <c r="M1" s="637"/>
      <c r="N1" s="637"/>
      <c r="O1"/>
      <c r="P1"/>
      <c r="T1" s="39"/>
    </row>
    <row r="2" spans="1:20" ht="20.25" customHeight="1" thickBot="1" x14ac:dyDescent="0.3">
      <c r="A2" s="586" t="s">
        <v>278</v>
      </c>
      <c r="B2" s="587"/>
      <c r="C2" s="587"/>
      <c r="D2" s="587"/>
      <c r="E2" s="587"/>
      <c r="F2" s="587"/>
      <c r="G2" s="587"/>
      <c r="H2" s="587"/>
      <c r="I2" s="588"/>
      <c r="J2" s="280" t="s">
        <v>122</v>
      </c>
      <c r="K2" s="39"/>
      <c r="L2" s="264" t="s">
        <v>193</v>
      </c>
      <c r="M2" s="281" t="s">
        <v>173</v>
      </c>
      <c r="N2" s="240" t="s">
        <v>172</v>
      </c>
      <c r="O2" s="239" t="s">
        <v>402</v>
      </c>
      <c r="S2" s="437">
        <v>0</v>
      </c>
      <c r="T2" s="39"/>
    </row>
    <row r="3" spans="1:20" ht="15.75" customHeight="1" thickBot="1" x14ac:dyDescent="0.3">
      <c r="A3" s="91" t="s">
        <v>90</v>
      </c>
      <c r="B3" s="69"/>
      <c r="C3" s="69"/>
      <c r="D3" s="69"/>
      <c r="E3" s="69"/>
      <c r="F3" s="69"/>
      <c r="G3" s="69"/>
      <c r="H3" s="69"/>
      <c r="I3" s="70"/>
      <c r="J3" s="203"/>
      <c r="K3" s="39"/>
      <c r="L3" s="282" t="e">
        <f>VLOOKUP(J3,NeOsTa,2,FALSE)</f>
        <v>#N/A</v>
      </c>
      <c r="M3" s="283">
        <v>2</v>
      </c>
      <c r="N3" s="399" t="e">
        <f xml:space="preserve"> SUM(L3:L10)</f>
        <v>#N/A</v>
      </c>
      <c r="O3" s="228" t="s">
        <v>153</v>
      </c>
      <c r="S3" s="437">
        <v>1</v>
      </c>
      <c r="T3" s="39"/>
    </row>
    <row r="4" spans="1:20" ht="15.75" customHeight="1" thickBot="1" x14ac:dyDescent="0.4">
      <c r="A4" s="78" t="s">
        <v>91</v>
      </c>
      <c r="B4" s="69"/>
      <c r="C4" s="69"/>
      <c r="D4" s="69"/>
      <c r="E4" s="69"/>
      <c r="F4" s="69"/>
      <c r="G4" s="69"/>
      <c r="H4" s="69"/>
      <c r="I4" s="70"/>
      <c r="J4" s="203"/>
      <c r="L4" s="282" t="e">
        <f>VLOOKUP(J4,NMTA,2,FALSE)</f>
        <v>#N/A</v>
      </c>
      <c r="M4" s="283">
        <v>1</v>
      </c>
      <c r="N4" s="158"/>
      <c r="O4" s="169" t="s">
        <v>154</v>
      </c>
      <c r="S4" s="437">
        <v>2</v>
      </c>
      <c r="T4" s="39"/>
    </row>
    <row r="5" spans="1:20" ht="15.75" thickBot="1" x14ac:dyDescent="0.3">
      <c r="A5" s="78" t="s">
        <v>92</v>
      </c>
      <c r="B5" s="69"/>
      <c r="C5" s="69"/>
      <c r="D5" s="69"/>
      <c r="E5" s="69"/>
      <c r="F5" s="69"/>
      <c r="G5" s="69"/>
      <c r="H5" s="69"/>
      <c r="I5" s="70"/>
      <c r="J5" s="203"/>
      <c r="K5" s="39"/>
      <c r="L5" s="282" t="e">
        <f>VLOOKUP(J5,FreExTa,2,FALSE)</f>
        <v>#N/A</v>
      </c>
      <c r="M5" s="283">
        <v>4</v>
      </c>
      <c r="N5" s="240" t="s">
        <v>170</v>
      </c>
      <c r="O5" s="169" t="s">
        <v>155</v>
      </c>
      <c r="S5" s="437">
        <v>3</v>
      </c>
      <c r="T5" s="39"/>
    </row>
    <row r="6" spans="1:20" ht="17.25" customHeight="1" thickBot="1" x14ac:dyDescent="0.3">
      <c r="A6" s="78" t="s">
        <v>96</v>
      </c>
      <c r="B6" s="69"/>
      <c r="C6" s="69"/>
      <c r="D6" s="69"/>
      <c r="E6" s="69"/>
      <c r="F6" s="69"/>
      <c r="G6" s="69"/>
      <c r="H6" s="69"/>
      <c r="I6" s="70"/>
      <c r="J6" s="203"/>
      <c r="K6" s="39"/>
      <c r="L6" s="282" t="e">
        <f>VLOOKUP(J6,FreAsTa,2,FALSE)</f>
        <v>#N/A</v>
      </c>
      <c r="M6" s="283">
        <v>4</v>
      </c>
      <c r="N6" s="400" t="e">
        <f>N3/M25</f>
        <v>#N/A</v>
      </c>
      <c r="O6" s="169" t="s">
        <v>157</v>
      </c>
      <c r="S6" s="437">
        <v>4</v>
      </c>
      <c r="T6" s="39"/>
    </row>
    <row r="7" spans="1:20" ht="15.75" customHeight="1" thickBot="1" x14ac:dyDescent="0.3">
      <c r="A7" s="78" t="s">
        <v>99</v>
      </c>
      <c r="B7" s="69"/>
      <c r="C7" s="69"/>
      <c r="D7" s="69"/>
      <c r="E7" s="69"/>
      <c r="F7" s="69"/>
      <c r="G7" s="69"/>
      <c r="H7" s="69"/>
      <c r="I7" s="70"/>
      <c r="J7" s="203"/>
      <c r="K7" s="39"/>
      <c r="L7" s="282" t="e">
        <f>VLOOKUP(J7,FreExTa,2,FALSE)</f>
        <v>#N/A</v>
      </c>
      <c r="M7" s="283">
        <v>4</v>
      </c>
      <c r="N7" s="39"/>
      <c r="O7" s="169" t="s">
        <v>158</v>
      </c>
      <c r="T7" s="39"/>
    </row>
    <row r="8" spans="1:20" ht="15.75" customHeight="1" thickBot="1" x14ac:dyDescent="0.4">
      <c r="A8" s="78" t="s">
        <v>98</v>
      </c>
      <c r="B8" s="69"/>
      <c r="C8" s="69"/>
      <c r="D8" s="69"/>
      <c r="E8" s="69"/>
      <c r="F8" s="69"/>
      <c r="G8" s="69"/>
      <c r="H8" s="69"/>
      <c r="I8" s="70"/>
      <c r="J8" s="203"/>
      <c r="K8" s="39"/>
      <c r="L8" s="282" t="e">
        <f>VLOOKUP(J8,FreExTa,2,FALSE)</f>
        <v>#N/A</v>
      </c>
      <c r="M8" s="283">
        <v>4</v>
      </c>
      <c r="N8" s="114"/>
      <c r="O8" s="169" t="s">
        <v>166</v>
      </c>
      <c r="T8" s="39"/>
    </row>
    <row r="9" spans="1:20" ht="15.75" thickBot="1" x14ac:dyDescent="0.3">
      <c r="A9" s="623" t="s">
        <v>487</v>
      </c>
      <c r="B9" s="624"/>
      <c r="C9" s="624"/>
      <c r="D9" s="624"/>
      <c r="E9" s="624"/>
      <c r="F9" s="624"/>
      <c r="G9" s="624"/>
      <c r="H9" s="624"/>
      <c r="I9" s="624"/>
      <c r="J9" s="126" t="s">
        <v>122</v>
      </c>
      <c r="K9" s="39"/>
      <c r="L9" s="264"/>
      <c r="M9" s="283"/>
      <c r="N9" s="39"/>
      <c r="O9" s="169" t="s">
        <v>168</v>
      </c>
      <c r="T9" s="39"/>
    </row>
    <row r="10" spans="1:20" ht="15.75" thickBot="1" x14ac:dyDescent="0.3">
      <c r="A10" s="61" t="s">
        <v>608</v>
      </c>
      <c r="B10" s="53"/>
      <c r="C10" s="53"/>
      <c r="D10" s="53"/>
      <c r="E10" s="53"/>
      <c r="F10" s="53"/>
      <c r="G10" s="53"/>
      <c r="H10" s="53"/>
      <c r="I10" s="54"/>
      <c r="J10" s="315">
        <f>'Apuram. inq. alunos'!L19</f>
        <v>0</v>
      </c>
      <c r="K10" s="39"/>
      <c r="L10" s="284" t="e">
        <f>'Apuram. inq. alunos'!M19</f>
        <v>#N/A</v>
      </c>
      <c r="M10" s="283">
        <v>4</v>
      </c>
      <c r="N10" s="39"/>
      <c r="O10" s="169" t="s">
        <v>167</v>
      </c>
      <c r="T10" s="39"/>
    </row>
    <row r="11" spans="1:20" ht="15.75" thickBot="1" x14ac:dyDescent="0.3">
      <c r="A11" s="537" t="s">
        <v>125</v>
      </c>
      <c r="B11" s="538"/>
      <c r="C11" s="538"/>
      <c r="D11" s="538"/>
      <c r="E11" s="538"/>
      <c r="F11" s="538"/>
      <c r="G11" s="538"/>
      <c r="H11" s="538"/>
      <c r="I11" s="539"/>
      <c r="J11" s="115"/>
      <c r="K11" s="39"/>
      <c r="L11" s="101"/>
      <c r="M11" s="102"/>
      <c r="N11" s="131" t="s">
        <v>276</v>
      </c>
      <c r="O11" s="169" t="s">
        <v>287</v>
      </c>
      <c r="Q11" s="141" t="s">
        <v>254</v>
      </c>
      <c r="T11" s="39"/>
    </row>
    <row r="12" spans="1:20" x14ac:dyDescent="0.25">
      <c r="A12" s="52" t="s">
        <v>611</v>
      </c>
      <c r="B12" s="43"/>
      <c r="C12" s="43"/>
      <c r="D12" s="43"/>
      <c r="E12" s="43"/>
      <c r="F12" s="43"/>
      <c r="G12" s="43"/>
      <c r="H12" s="43"/>
      <c r="I12" s="44"/>
      <c r="J12" s="33"/>
      <c r="K12" s="39"/>
      <c r="L12" s="33"/>
      <c r="M12" s="102"/>
      <c r="N12" s="39"/>
      <c r="O12" s="169" t="s">
        <v>156</v>
      </c>
      <c r="Q12" s="440" t="s">
        <v>32</v>
      </c>
      <c r="R12" s="440">
        <v>4</v>
      </c>
      <c r="T12" s="39"/>
    </row>
    <row r="13" spans="1:20" x14ac:dyDescent="0.25">
      <c r="A13" s="48" t="s">
        <v>610</v>
      </c>
      <c r="B13" s="49"/>
      <c r="C13" s="49"/>
      <c r="D13" s="49"/>
      <c r="E13" s="49"/>
      <c r="F13" s="49"/>
      <c r="G13" s="49"/>
      <c r="H13" s="49"/>
      <c r="I13" s="50"/>
      <c r="J13" s="33"/>
      <c r="K13" s="39"/>
      <c r="L13" s="33"/>
      <c r="M13" s="102"/>
      <c r="N13" s="39"/>
      <c r="O13" s="169" t="s">
        <v>199</v>
      </c>
      <c r="Q13" s="440" t="s">
        <v>33</v>
      </c>
      <c r="R13" s="440">
        <v>3</v>
      </c>
      <c r="T13" s="39"/>
    </row>
    <row r="14" spans="1:20" ht="15.75" thickBot="1" x14ac:dyDescent="0.3">
      <c r="A14" s="51" t="s">
        <v>609</v>
      </c>
      <c r="B14" s="46"/>
      <c r="C14" s="46"/>
      <c r="D14" s="46"/>
      <c r="E14" s="46"/>
      <c r="F14" s="46"/>
      <c r="G14" s="46"/>
      <c r="H14" s="46"/>
      <c r="I14" s="47"/>
      <c r="J14" s="33"/>
      <c r="K14" s="39"/>
      <c r="L14" s="33"/>
      <c r="M14" s="99"/>
      <c r="N14" s="39"/>
      <c r="O14" s="169" t="s">
        <v>352</v>
      </c>
      <c r="Q14" s="440" t="s">
        <v>8</v>
      </c>
      <c r="R14" s="440">
        <v>2</v>
      </c>
      <c r="T14" s="39"/>
    </row>
    <row r="15" spans="1:20" x14ac:dyDescent="0.25">
      <c r="A15" s="638"/>
      <c r="B15" s="6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102"/>
      <c r="N15" s="39"/>
      <c r="O15" s="162" t="s">
        <v>293</v>
      </c>
      <c r="Q15" s="440" t="s">
        <v>94</v>
      </c>
      <c r="R15" s="440">
        <v>1</v>
      </c>
      <c r="T15" s="39"/>
    </row>
    <row r="16" spans="1:20" ht="15.75" thickBot="1" x14ac:dyDescent="0.3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110"/>
      <c r="N16" s="39"/>
      <c r="O16" s="163" t="s">
        <v>294</v>
      </c>
      <c r="Q16" s="440" t="s">
        <v>253</v>
      </c>
      <c r="R16" s="440">
        <v>0</v>
      </c>
      <c r="T16" s="39"/>
    </row>
    <row r="17" spans="1:20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99"/>
      <c r="N17" s="39"/>
      <c r="Q17" s="440" t="s">
        <v>256</v>
      </c>
      <c r="T17" s="39"/>
    </row>
    <row r="18" spans="1:20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102"/>
      <c r="N18" s="39"/>
      <c r="Q18" s="440" t="s">
        <v>255</v>
      </c>
      <c r="R18" s="440">
        <v>4</v>
      </c>
      <c r="T18" s="39"/>
    </row>
    <row r="19" spans="1:20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99"/>
      <c r="N19" s="39"/>
      <c r="Q19" s="440" t="s">
        <v>33</v>
      </c>
      <c r="R19" s="440">
        <v>3</v>
      </c>
      <c r="T19" s="39"/>
    </row>
    <row r="20" spans="1:20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99"/>
      <c r="N20" s="39"/>
      <c r="Q20" s="440" t="s">
        <v>8</v>
      </c>
      <c r="R20" s="440">
        <v>2</v>
      </c>
      <c r="T20" s="39"/>
    </row>
    <row r="21" spans="1:20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110"/>
      <c r="N21" s="39"/>
      <c r="Q21" s="440" t="s">
        <v>94</v>
      </c>
      <c r="R21" s="440">
        <v>1</v>
      </c>
      <c r="T21" s="39"/>
    </row>
    <row r="22" spans="1:20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99"/>
      <c r="N22" s="39"/>
      <c r="Q22" s="440" t="s">
        <v>253</v>
      </c>
      <c r="R22" s="440">
        <v>0</v>
      </c>
      <c r="T22" s="39"/>
    </row>
    <row r="23" spans="1:20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102"/>
      <c r="N23" s="39"/>
      <c r="Q23" s="141" t="s">
        <v>551</v>
      </c>
      <c r="T23" s="39"/>
    </row>
    <row r="24" spans="1:20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102"/>
      <c r="N24" s="39"/>
      <c r="Q24" s="141" t="s">
        <v>22</v>
      </c>
      <c r="R24" s="141">
        <v>0</v>
      </c>
      <c r="T24" s="39"/>
    </row>
    <row r="25" spans="1:20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102">
        <f>SUM(M3:M10)</f>
        <v>23</v>
      </c>
      <c r="N25" s="39"/>
      <c r="Q25" s="141" t="s">
        <v>21</v>
      </c>
      <c r="R25" s="141">
        <v>1</v>
      </c>
      <c r="T25" s="39"/>
    </row>
    <row r="26" spans="1:20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102"/>
      <c r="N26" s="39"/>
      <c r="T26" s="39"/>
    </row>
    <row r="27" spans="1:20" s="39" customFormat="1" x14ac:dyDescent="0.25">
      <c r="M27" s="102"/>
      <c r="Q27" s="141"/>
      <c r="R27" s="141"/>
      <c r="S27" s="141"/>
    </row>
    <row r="28" spans="1:20" s="39" customFormat="1" x14ac:dyDescent="0.25">
      <c r="M28" s="102"/>
      <c r="Q28" s="141"/>
      <c r="R28" s="141"/>
      <c r="S28" s="141"/>
      <c r="T28" s="156"/>
    </row>
    <row r="29" spans="1:20" s="39" customFormat="1" x14ac:dyDescent="0.25">
      <c r="M29" s="102"/>
      <c r="Q29" s="141"/>
      <c r="R29" s="141"/>
      <c r="S29" s="141"/>
      <c r="T29" s="156"/>
    </row>
    <row r="30" spans="1:20" s="39" customFormat="1" x14ac:dyDescent="0.25">
      <c r="M30" s="102"/>
      <c r="Q30" s="141"/>
      <c r="R30" s="141"/>
      <c r="S30" s="141"/>
      <c r="T30" s="156"/>
    </row>
    <row r="31" spans="1:20" s="39" customFormat="1" x14ac:dyDescent="0.25">
      <c r="M31" s="102"/>
      <c r="Q31" s="141"/>
      <c r="R31" s="141"/>
      <c r="S31" s="141"/>
      <c r="T31" s="156"/>
    </row>
    <row r="32" spans="1:20" s="39" customFormat="1" x14ac:dyDescent="0.25">
      <c r="M32" s="102"/>
      <c r="Q32" s="141"/>
      <c r="R32" s="141"/>
      <c r="S32" s="141"/>
      <c r="T32" s="156"/>
    </row>
    <row r="33" spans="13:20" s="39" customFormat="1" x14ac:dyDescent="0.25">
      <c r="M33" s="102"/>
      <c r="Q33" s="141"/>
      <c r="R33" s="141"/>
      <c r="S33" s="141"/>
      <c r="T33" s="156"/>
    </row>
    <row r="34" spans="13:20" s="39" customFormat="1" x14ac:dyDescent="0.25">
      <c r="M34" s="102"/>
      <c r="Q34" s="141"/>
      <c r="R34" s="141"/>
      <c r="S34" s="141"/>
      <c r="T34" s="156"/>
    </row>
    <row r="35" spans="13:20" s="39" customFormat="1" x14ac:dyDescent="0.25">
      <c r="M35" s="102"/>
      <c r="Q35" s="141"/>
      <c r="R35" s="141"/>
      <c r="S35" s="141"/>
      <c r="T35" s="156"/>
    </row>
    <row r="36" spans="13:20" s="39" customFormat="1" x14ac:dyDescent="0.25">
      <c r="M36" s="102"/>
      <c r="Q36" s="141"/>
      <c r="R36" s="141"/>
      <c r="S36" s="141"/>
      <c r="T36" s="156"/>
    </row>
    <row r="37" spans="13:20" s="39" customFormat="1" x14ac:dyDescent="0.25">
      <c r="M37" s="102"/>
      <c r="Q37" s="141"/>
      <c r="R37" s="141"/>
      <c r="S37" s="141"/>
      <c r="T37" s="156"/>
    </row>
    <row r="38" spans="13:20" s="39" customFormat="1" x14ac:dyDescent="0.25">
      <c r="M38" s="102"/>
      <c r="Q38" s="141"/>
      <c r="R38" s="141"/>
      <c r="S38" s="141"/>
      <c r="T38" s="156"/>
    </row>
    <row r="39" spans="13:20" s="39" customFormat="1" x14ac:dyDescent="0.25">
      <c r="M39" s="102"/>
      <c r="Q39" s="141"/>
      <c r="R39" s="141"/>
      <c r="S39" s="141"/>
      <c r="T39" s="156"/>
    </row>
    <row r="40" spans="13:20" s="39" customFormat="1" x14ac:dyDescent="0.25">
      <c r="M40" s="102"/>
      <c r="Q40" s="141"/>
      <c r="R40" s="141"/>
      <c r="S40" s="141"/>
      <c r="T40" s="156"/>
    </row>
    <row r="41" spans="13:20" s="39" customFormat="1" x14ac:dyDescent="0.25">
      <c r="M41" s="102"/>
      <c r="Q41" s="141"/>
      <c r="R41" s="141"/>
      <c r="S41" s="141"/>
      <c r="T41" s="156"/>
    </row>
    <row r="42" spans="13:20" s="39" customFormat="1" x14ac:dyDescent="0.25">
      <c r="M42" s="102"/>
      <c r="Q42" s="141"/>
      <c r="R42" s="141"/>
      <c r="S42" s="141"/>
      <c r="T42" s="156"/>
    </row>
    <row r="43" spans="13:20" s="39" customFormat="1" x14ac:dyDescent="0.25">
      <c r="M43" s="102"/>
      <c r="Q43" s="141"/>
      <c r="R43" s="141"/>
      <c r="S43" s="141"/>
      <c r="T43" s="156"/>
    </row>
    <row r="44" spans="13:20" s="39" customFormat="1" x14ac:dyDescent="0.25">
      <c r="M44" s="102"/>
      <c r="Q44" s="141"/>
      <c r="R44" s="141"/>
      <c r="S44" s="141"/>
      <c r="T44" s="156"/>
    </row>
    <row r="45" spans="13:20" s="39" customFormat="1" x14ac:dyDescent="0.25">
      <c r="M45" s="102"/>
      <c r="Q45" s="141"/>
      <c r="R45" s="141"/>
      <c r="S45" s="141"/>
      <c r="T45" s="156"/>
    </row>
    <row r="46" spans="13:20" s="39" customFormat="1" x14ac:dyDescent="0.25">
      <c r="M46" s="102"/>
      <c r="Q46" s="141"/>
      <c r="R46" s="141"/>
      <c r="S46" s="141"/>
      <c r="T46" s="156"/>
    </row>
    <row r="47" spans="13:20" s="39" customFormat="1" x14ac:dyDescent="0.25">
      <c r="M47" s="102"/>
      <c r="Q47" s="141"/>
      <c r="R47" s="141"/>
      <c r="S47" s="141"/>
      <c r="T47" s="156"/>
    </row>
    <row r="48" spans="13:20" s="39" customFormat="1" x14ac:dyDescent="0.25">
      <c r="M48" s="102"/>
      <c r="Q48" s="141"/>
      <c r="R48" s="141"/>
      <c r="S48" s="141"/>
      <c r="T48" s="156"/>
    </row>
    <row r="49" spans="13:20" s="39" customFormat="1" x14ac:dyDescent="0.25">
      <c r="M49" s="102"/>
      <c r="Q49" s="141"/>
      <c r="R49" s="141"/>
      <c r="S49" s="141"/>
      <c r="T49" s="156"/>
    </row>
    <row r="50" spans="13:20" s="39" customFormat="1" x14ac:dyDescent="0.25">
      <c r="M50" s="102"/>
      <c r="Q50" s="141"/>
      <c r="R50" s="141"/>
      <c r="S50" s="141"/>
      <c r="T50" s="156"/>
    </row>
    <row r="51" spans="13:20" s="39" customFormat="1" x14ac:dyDescent="0.25">
      <c r="M51" s="102"/>
      <c r="Q51" s="141"/>
      <c r="R51" s="141"/>
      <c r="S51" s="141"/>
      <c r="T51" s="156"/>
    </row>
    <row r="52" spans="13:20" s="39" customFormat="1" x14ac:dyDescent="0.25">
      <c r="M52" s="102"/>
      <c r="Q52" s="141"/>
      <c r="R52" s="141"/>
      <c r="S52" s="141"/>
      <c r="T52" s="156"/>
    </row>
    <row r="53" spans="13:20" s="39" customFormat="1" x14ac:dyDescent="0.25">
      <c r="M53" s="102"/>
      <c r="Q53" s="141"/>
      <c r="R53" s="141"/>
      <c r="S53" s="141"/>
      <c r="T53" s="156"/>
    </row>
    <row r="54" spans="13:20" s="39" customFormat="1" x14ac:dyDescent="0.25">
      <c r="M54" s="102"/>
      <c r="Q54" s="141"/>
      <c r="R54" s="141"/>
      <c r="S54" s="141"/>
      <c r="T54" s="156"/>
    </row>
    <row r="55" spans="13:20" s="39" customFormat="1" x14ac:dyDescent="0.25">
      <c r="M55" s="102"/>
      <c r="Q55" s="141"/>
      <c r="R55" s="141"/>
      <c r="S55" s="141"/>
      <c r="T55" s="156"/>
    </row>
    <row r="56" spans="13:20" s="39" customFormat="1" x14ac:dyDescent="0.25">
      <c r="M56" s="102"/>
      <c r="Q56" s="141"/>
      <c r="R56" s="141"/>
      <c r="S56" s="141"/>
      <c r="T56" s="156"/>
    </row>
    <row r="57" spans="13:20" s="39" customFormat="1" x14ac:dyDescent="0.25">
      <c r="M57" s="102"/>
      <c r="Q57" s="141"/>
      <c r="R57" s="141"/>
      <c r="S57" s="141"/>
      <c r="T57" s="156"/>
    </row>
    <row r="58" spans="13:20" s="39" customFormat="1" x14ac:dyDescent="0.25">
      <c r="M58" s="102"/>
      <c r="Q58" s="141"/>
      <c r="R58" s="141"/>
      <c r="S58" s="141"/>
      <c r="T58" s="156"/>
    </row>
    <row r="59" spans="13:20" s="39" customFormat="1" x14ac:dyDescent="0.25">
      <c r="M59" s="102"/>
      <c r="Q59" s="141"/>
      <c r="R59" s="141"/>
      <c r="S59" s="141"/>
      <c r="T59" s="156"/>
    </row>
    <row r="60" spans="13:20" s="39" customFormat="1" x14ac:dyDescent="0.25">
      <c r="M60" s="102"/>
      <c r="Q60" s="141"/>
      <c r="R60" s="141"/>
      <c r="S60" s="141"/>
      <c r="T60" s="156"/>
    </row>
    <row r="61" spans="13:20" s="39" customFormat="1" x14ac:dyDescent="0.25">
      <c r="M61" s="102"/>
      <c r="Q61" s="141"/>
      <c r="R61" s="141"/>
      <c r="S61" s="141"/>
      <c r="T61" s="156"/>
    </row>
    <row r="62" spans="13:20" s="39" customFormat="1" x14ac:dyDescent="0.25">
      <c r="M62" s="102"/>
      <c r="Q62" s="141"/>
      <c r="R62" s="141"/>
      <c r="S62" s="141"/>
      <c r="T62" s="156"/>
    </row>
    <row r="63" spans="13:20" s="39" customFormat="1" x14ac:dyDescent="0.25">
      <c r="M63" s="102"/>
      <c r="Q63" s="141"/>
      <c r="R63" s="141"/>
      <c r="S63" s="141"/>
      <c r="T63" s="156"/>
    </row>
    <row r="64" spans="13:20" s="39" customFormat="1" x14ac:dyDescent="0.25">
      <c r="M64" s="102"/>
      <c r="Q64" s="141"/>
      <c r="R64" s="141"/>
      <c r="S64" s="141"/>
      <c r="T64" s="156"/>
    </row>
    <row r="65" spans="13:20" s="39" customFormat="1" x14ac:dyDescent="0.25">
      <c r="M65" s="102"/>
      <c r="Q65" s="141"/>
      <c r="R65" s="141"/>
      <c r="S65" s="141"/>
      <c r="T65" s="156"/>
    </row>
    <row r="66" spans="13:20" s="39" customFormat="1" x14ac:dyDescent="0.25">
      <c r="M66" s="102"/>
      <c r="Q66" s="141"/>
      <c r="R66" s="141"/>
      <c r="S66" s="141"/>
      <c r="T66" s="156"/>
    </row>
    <row r="67" spans="13:20" s="39" customFormat="1" x14ac:dyDescent="0.25">
      <c r="M67" s="102"/>
      <c r="Q67" s="141"/>
      <c r="R67" s="141"/>
      <c r="S67" s="141"/>
      <c r="T67" s="156"/>
    </row>
    <row r="68" spans="13:20" s="39" customFormat="1" x14ac:dyDescent="0.25">
      <c r="M68" s="102"/>
      <c r="Q68" s="141"/>
      <c r="R68" s="141"/>
      <c r="S68" s="141"/>
      <c r="T68" s="156"/>
    </row>
    <row r="69" spans="13:20" s="39" customFormat="1" x14ac:dyDescent="0.25">
      <c r="M69" s="102"/>
      <c r="Q69" s="141"/>
      <c r="R69" s="141"/>
      <c r="S69" s="141"/>
      <c r="T69" s="156"/>
    </row>
    <row r="70" spans="13:20" s="39" customFormat="1" x14ac:dyDescent="0.25">
      <c r="M70" s="102"/>
      <c r="Q70" s="141"/>
      <c r="R70" s="141"/>
      <c r="S70" s="141"/>
      <c r="T70" s="156"/>
    </row>
    <row r="71" spans="13:20" s="39" customFormat="1" x14ac:dyDescent="0.25">
      <c r="M71" s="102"/>
      <c r="Q71" s="141"/>
      <c r="R71" s="141"/>
      <c r="S71" s="141"/>
      <c r="T71" s="156"/>
    </row>
    <row r="72" spans="13:20" s="39" customFormat="1" x14ac:dyDescent="0.25">
      <c r="M72" s="102"/>
      <c r="Q72" s="141"/>
      <c r="R72" s="141"/>
      <c r="S72" s="141"/>
      <c r="T72" s="156"/>
    </row>
    <row r="73" spans="13:20" s="39" customFormat="1" x14ac:dyDescent="0.25">
      <c r="M73" s="102"/>
      <c r="Q73" s="141"/>
      <c r="R73" s="141"/>
      <c r="S73" s="141"/>
      <c r="T73" s="156"/>
    </row>
    <row r="74" spans="13:20" s="39" customFormat="1" x14ac:dyDescent="0.25">
      <c r="M74" s="102"/>
      <c r="Q74" s="141"/>
      <c r="R74" s="141"/>
      <c r="S74" s="141"/>
      <c r="T74" s="156"/>
    </row>
    <row r="75" spans="13:20" s="39" customFormat="1" x14ac:dyDescent="0.25">
      <c r="M75" s="102"/>
      <c r="Q75" s="141"/>
      <c r="R75" s="141"/>
      <c r="S75" s="141"/>
      <c r="T75" s="156"/>
    </row>
    <row r="76" spans="13:20" s="39" customFormat="1" x14ac:dyDescent="0.25">
      <c r="M76" s="102"/>
      <c r="Q76" s="141"/>
      <c r="R76" s="141"/>
      <c r="S76" s="141"/>
      <c r="T76" s="156"/>
    </row>
    <row r="77" spans="13:20" s="39" customFormat="1" x14ac:dyDescent="0.25">
      <c r="M77" s="102"/>
      <c r="Q77" s="141"/>
      <c r="R77" s="141"/>
      <c r="S77" s="141"/>
      <c r="T77" s="156"/>
    </row>
    <row r="78" spans="13:20" s="39" customFormat="1" x14ac:dyDescent="0.25">
      <c r="M78" s="102"/>
      <c r="Q78" s="141"/>
      <c r="R78" s="141"/>
      <c r="S78" s="141"/>
      <c r="T78" s="156"/>
    </row>
    <row r="79" spans="13:20" s="39" customFormat="1" x14ac:dyDescent="0.25">
      <c r="M79" s="102"/>
      <c r="Q79" s="141"/>
      <c r="R79" s="141"/>
      <c r="S79" s="141"/>
      <c r="T79" s="156"/>
    </row>
    <row r="80" spans="13:20" s="39" customFormat="1" x14ac:dyDescent="0.25">
      <c r="M80" s="102"/>
      <c r="Q80" s="141"/>
      <c r="R80" s="141"/>
      <c r="S80" s="141"/>
      <c r="T80" s="156"/>
    </row>
    <row r="81" spans="13:20" s="39" customFormat="1" x14ac:dyDescent="0.25">
      <c r="M81" s="102"/>
      <c r="Q81" s="141"/>
      <c r="R81" s="141"/>
      <c r="S81" s="141"/>
      <c r="T81" s="156"/>
    </row>
    <row r="82" spans="13:20" s="39" customFormat="1" x14ac:dyDescent="0.25">
      <c r="M82" s="102"/>
      <c r="Q82" s="141"/>
      <c r="R82" s="141"/>
      <c r="S82" s="141"/>
      <c r="T82" s="156"/>
    </row>
    <row r="83" spans="13:20" s="39" customFormat="1" x14ac:dyDescent="0.25">
      <c r="M83" s="102"/>
      <c r="Q83" s="141"/>
      <c r="R83" s="141"/>
      <c r="S83" s="141"/>
      <c r="T83" s="156"/>
    </row>
    <row r="84" spans="13:20" s="39" customFormat="1" x14ac:dyDescent="0.25">
      <c r="M84" s="102"/>
      <c r="Q84" s="141"/>
      <c r="R84" s="141"/>
      <c r="S84" s="141"/>
      <c r="T84" s="156"/>
    </row>
    <row r="85" spans="13:20" s="39" customFormat="1" x14ac:dyDescent="0.25">
      <c r="M85" s="102"/>
      <c r="Q85" s="141"/>
      <c r="R85" s="141"/>
      <c r="S85" s="141"/>
      <c r="T85" s="156"/>
    </row>
    <row r="86" spans="13:20" s="39" customFormat="1" x14ac:dyDescent="0.25">
      <c r="M86" s="102"/>
      <c r="Q86" s="141"/>
      <c r="R86" s="141"/>
      <c r="S86" s="141"/>
      <c r="T86" s="156"/>
    </row>
    <row r="87" spans="13:20" s="39" customFormat="1" x14ac:dyDescent="0.25">
      <c r="M87" s="102"/>
      <c r="Q87" s="141"/>
      <c r="R87" s="141"/>
      <c r="S87" s="141"/>
      <c r="T87" s="156"/>
    </row>
    <row r="88" spans="13:20" s="39" customFormat="1" x14ac:dyDescent="0.25">
      <c r="M88" s="102"/>
      <c r="Q88" s="141"/>
      <c r="R88" s="141"/>
      <c r="S88" s="141"/>
      <c r="T88" s="156"/>
    </row>
    <row r="89" spans="13:20" s="39" customFormat="1" x14ac:dyDescent="0.25">
      <c r="M89" s="102"/>
      <c r="Q89" s="141"/>
      <c r="R89" s="141"/>
      <c r="S89" s="141"/>
      <c r="T89" s="156"/>
    </row>
    <row r="90" spans="13:20" s="39" customFormat="1" x14ac:dyDescent="0.25">
      <c r="M90" s="102"/>
      <c r="Q90" s="141"/>
      <c r="R90" s="141"/>
      <c r="S90" s="141"/>
      <c r="T90" s="156"/>
    </row>
    <row r="91" spans="13:20" s="39" customFormat="1" x14ac:dyDescent="0.25">
      <c r="M91" s="102"/>
      <c r="Q91" s="141"/>
      <c r="R91" s="141"/>
      <c r="S91" s="141"/>
      <c r="T91" s="156"/>
    </row>
    <row r="92" spans="13:20" s="39" customFormat="1" x14ac:dyDescent="0.25">
      <c r="M92" s="102"/>
      <c r="Q92" s="141"/>
      <c r="R92" s="141"/>
      <c r="S92" s="141"/>
      <c r="T92" s="156"/>
    </row>
    <row r="93" spans="13:20" s="39" customFormat="1" x14ac:dyDescent="0.25">
      <c r="M93" s="102"/>
      <c r="Q93" s="141"/>
      <c r="R93" s="141"/>
      <c r="S93" s="141"/>
      <c r="T93" s="156"/>
    </row>
    <row r="94" spans="13:20" s="39" customFormat="1" x14ac:dyDescent="0.25">
      <c r="M94" s="102"/>
      <c r="Q94" s="141"/>
      <c r="R94" s="141"/>
      <c r="S94" s="141"/>
      <c r="T94" s="156"/>
    </row>
    <row r="95" spans="13:20" s="39" customFormat="1" x14ac:dyDescent="0.25">
      <c r="M95" s="102"/>
      <c r="Q95" s="141"/>
      <c r="R95" s="141"/>
      <c r="S95" s="141"/>
      <c r="T95" s="156"/>
    </row>
    <row r="96" spans="13:20" s="39" customFormat="1" x14ac:dyDescent="0.25">
      <c r="M96" s="102"/>
      <c r="Q96" s="141"/>
      <c r="R96" s="141"/>
      <c r="S96" s="141"/>
      <c r="T96" s="156"/>
    </row>
    <row r="97" spans="13:20" s="39" customFormat="1" x14ac:dyDescent="0.25">
      <c r="M97" s="102"/>
      <c r="Q97" s="141"/>
      <c r="R97" s="141"/>
      <c r="S97" s="141"/>
      <c r="T97" s="156"/>
    </row>
    <row r="98" spans="13:20" s="39" customFormat="1" x14ac:dyDescent="0.25">
      <c r="M98" s="102"/>
      <c r="Q98" s="141"/>
      <c r="R98" s="141"/>
      <c r="S98" s="141"/>
      <c r="T98" s="156"/>
    </row>
    <row r="99" spans="13:20" s="39" customFormat="1" x14ac:dyDescent="0.25">
      <c r="M99" s="102"/>
      <c r="Q99" s="141"/>
      <c r="R99" s="141"/>
      <c r="S99" s="141"/>
      <c r="T99" s="156"/>
    </row>
    <row r="100" spans="13:20" s="39" customFormat="1" x14ac:dyDescent="0.25">
      <c r="M100" s="102"/>
      <c r="Q100" s="141"/>
      <c r="R100" s="141"/>
      <c r="S100" s="141"/>
      <c r="T100" s="156"/>
    </row>
    <row r="101" spans="13:20" s="39" customFormat="1" x14ac:dyDescent="0.25">
      <c r="M101" s="102"/>
      <c r="Q101" s="141"/>
      <c r="R101" s="141"/>
      <c r="S101" s="141"/>
      <c r="T101" s="156"/>
    </row>
    <row r="102" spans="13:20" s="39" customFormat="1" x14ac:dyDescent="0.25">
      <c r="M102" s="102"/>
      <c r="Q102" s="141"/>
      <c r="R102" s="141"/>
      <c r="S102" s="141"/>
      <c r="T102" s="156"/>
    </row>
    <row r="103" spans="13:20" s="39" customFormat="1" x14ac:dyDescent="0.25">
      <c r="M103" s="102"/>
      <c r="Q103" s="141"/>
      <c r="R103" s="141"/>
      <c r="S103" s="141"/>
      <c r="T103" s="156"/>
    </row>
    <row r="104" spans="13:20" s="39" customFormat="1" x14ac:dyDescent="0.25">
      <c r="M104" s="102"/>
      <c r="Q104" s="141"/>
      <c r="R104" s="141"/>
      <c r="S104" s="141"/>
      <c r="T104" s="156"/>
    </row>
    <row r="105" spans="13:20" s="39" customFormat="1" x14ac:dyDescent="0.25">
      <c r="M105" s="102"/>
      <c r="Q105" s="141"/>
      <c r="R105" s="141"/>
      <c r="S105" s="141"/>
      <c r="T105" s="156"/>
    </row>
    <row r="106" spans="13:20" s="39" customFormat="1" x14ac:dyDescent="0.25">
      <c r="M106" s="102"/>
      <c r="Q106" s="141"/>
      <c r="R106" s="141"/>
      <c r="S106" s="141"/>
      <c r="T106" s="156"/>
    </row>
    <row r="107" spans="13:20" s="39" customFormat="1" x14ac:dyDescent="0.25">
      <c r="M107" s="102"/>
      <c r="Q107" s="141"/>
      <c r="R107" s="141"/>
      <c r="S107" s="141"/>
      <c r="T107" s="156"/>
    </row>
    <row r="108" spans="13:20" s="39" customFormat="1" x14ac:dyDescent="0.25">
      <c r="M108" s="102"/>
      <c r="Q108" s="141"/>
      <c r="R108" s="141"/>
      <c r="S108" s="141"/>
      <c r="T108" s="156"/>
    </row>
    <row r="109" spans="13:20" s="39" customFormat="1" x14ac:dyDescent="0.25">
      <c r="M109" s="102"/>
      <c r="Q109" s="141"/>
      <c r="R109" s="141"/>
      <c r="S109" s="141"/>
      <c r="T109" s="156"/>
    </row>
    <row r="110" spans="13:20" s="39" customFormat="1" x14ac:dyDescent="0.25">
      <c r="M110" s="102"/>
      <c r="Q110" s="141"/>
      <c r="R110" s="141"/>
      <c r="S110" s="141"/>
      <c r="T110" s="156"/>
    </row>
    <row r="111" spans="13:20" s="39" customFormat="1" x14ac:dyDescent="0.25">
      <c r="M111" s="102"/>
      <c r="Q111" s="141"/>
      <c r="R111" s="141"/>
      <c r="S111" s="141"/>
      <c r="T111" s="156"/>
    </row>
    <row r="112" spans="13:20" s="39" customFormat="1" x14ac:dyDescent="0.25">
      <c r="M112" s="102"/>
      <c r="Q112" s="141"/>
      <c r="R112" s="141"/>
      <c r="S112" s="141"/>
      <c r="T112" s="156"/>
    </row>
    <row r="113" spans="13:20" s="39" customFormat="1" x14ac:dyDescent="0.25">
      <c r="M113" s="102"/>
      <c r="Q113" s="141"/>
      <c r="R113" s="141"/>
      <c r="S113" s="141"/>
      <c r="T113" s="156"/>
    </row>
    <row r="114" spans="13:20" s="39" customFormat="1" x14ac:dyDescent="0.25">
      <c r="M114" s="102"/>
      <c r="Q114" s="141"/>
      <c r="R114" s="141"/>
      <c r="S114" s="141"/>
      <c r="T114" s="156"/>
    </row>
    <row r="115" spans="13:20" s="39" customFormat="1" x14ac:dyDescent="0.25">
      <c r="M115" s="102"/>
      <c r="Q115" s="141"/>
      <c r="R115" s="141"/>
      <c r="S115" s="141"/>
      <c r="T115" s="156"/>
    </row>
    <row r="116" spans="13:20" s="39" customFormat="1" x14ac:dyDescent="0.25">
      <c r="M116" s="102"/>
      <c r="Q116" s="141"/>
      <c r="R116" s="141"/>
      <c r="S116" s="141"/>
      <c r="T116" s="156"/>
    </row>
    <row r="117" spans="13:20" s="39" customFormat="1" x14ac:dyDescent="0.25">
      <c r="M117" s="102"/>
      <c r="Q117" s="141"/>
      <c r="R117" s="141"/>
      <c r="S117" s="141"/>
      <c r="T117" s="156"/>
    </row>
    <row r="118" spans="13:20" s="39" customFormat="1" x14ac:dyDescent="0.25">
      <c r="M118" s="102"/>
      <c r="Q118" s="141"/>
      <c r="R118" s="141"/>
      <c r="S118" s="141"/>
      <c r="T118" s="156"/>
    </row>
    <row r="119" spans="13:20" s="39" customFormat="1" x14ac:dyDescent="0.25">
      <c r="M119" s="102"/>
      <c r="Q119" s="141"/>
      <c r="R119" s="141"/>
      <c r="S119" s="141"/>
      <c r="T119" s="156"/>
    </row>
    <row r="120" spans="13:20" s="39" customFormat="1" x14ac:dyDescent="0.25">
      <c r="M120" s="102"/>
      <c r="Q120" s="141"/>
      <c r="R120" s="141"/>
      <c r="S120" s="141"/>
      <c r="T120" s="156"/>
    </row>
    <row r="121" spans="13:20" s="39" customFormat="1" x14ac:dyDescent="0.25">
      <c r="M121" s="102"/>
      <c r="Q121" s="141"/>
      <c r="R121" s="141"/>
      <c r="S121" s="141"/>
      <c r="T121" s="156"/>
    </row>
    <row r="122" spans="13:20" s="39" customFormat="1" x14ac:dyDescent="0.25">
      <c r="M122" s="102"/>
      <c r="Q122" s="141"/>
      <c r="R122" s="141"/>
      <c r="S122" s="141"/>
      <c r="T122" s="156"/>
    </row>
    <row r="123" spans="13:20" s="39" customFormat="1" x14ac:dyDescent="0.25">
      <c r="M123" s="102"/>
      <c r="Q123" s="141"/>
      <c r="R123" s="141"/>
      <c r="S123" s="141"/>
      <c r="T123" s="156"/>
    </row>
    <row r="124" spans="13:20" s="39" customFormat="1" x14ac:dyDescent="0.25">
      <c r="M124" s="102"/>
      <c r="Q124" s="141"/>
      <c r="R124" s="141"/>
      <c r="S124" s="141"/>
      <c r="T124" s="156"/>
    </row>
    <row r="125" spans="13:20" s="39" customFormat="1" x14ac:dyDescent="0.25">
      <c r="M125" s="102"/>
      <c r="Q125" s="141"/>
      <c r="R125" s="141"/>
      <c r="S125" s="141"/>
      <c r="T125" s="156"/>
    </row>
    <row r="126" spans="13:20" s="39" customFormat="1" x14ac:dyDescent="0.25">
      <c r="M126" s="102"/>
      <c r="Q126" s="141"/>
      <c r="R126" s="141"/>
      <c r="S126" s="141"/>
      <c r="T126" s="156"/>
    </row>
    <row r="127" spans="13:20" s="39" customFormat="1" x14ac:dyDescent="0.25">
      <c r="M127" s="102"/>
      <c r="Q127" s="141"/>
      <c r="R127" s="141"/>
      <c r="S127" s="141"/>
      <c r="T127" s="156"/>
    </row>
    <row r="128" spans="13:20" s="39" customFormat="1" x14ac:dyDescent="0.25">
      <c r="M128" s="102"/>
      <c r="Q128" s="141"/>
      <c r="R128" s="141"/>
      <c r="S128" s="141"/>
      <c r="T128" s="156"/>
    </row>
    <row r="129" spans="13:20" s="39" customFormat="1" x14ac:dyDescent="0.25">
      <c r="M129" s="102"/>
      <c r="Q129" s="141"/>
      <c r="R129" s="141"/>
      <c r="S129" s="141"/>
      <c r="T129" s="156"/>
    </row>
    <row r="130" spans="13:20" s="39" customFormat="1" x14ac:dyDescent="0.25">
      <c r="M130" s="102"/>
      <c r="Q130" s="141"/>
      <c r="R130" s="141"/>
      <c r="S130" s="141"/>
      <c r="T130" s="156"/>
    </row>
    <row r="131" spans="13:20" s="39" customFormat="1" x14ac:dyDescent="0.25">
      <c r="M131" s="102"/>
      <c r="Q131" s="141"/>
      <c r="R131" s="141"/>
      <c r="S131" s="141"/>
      <c r="T131" s="156"/>
    </row>
    <row r="132" spans="13:20" s="39" customFormat="1" x14ac:dyDescent="0.25">
      <c r="M132" s="102"/>
      <c r="Q132" s="141"/>
      <c r="R132" s="141"/>
      <c r="S132" s="141"/>
      <c r="T132" s="156"/>
    </row>
    <row r="133" spans="13:20" s="39" customFormat="1" x14ac:dyDescent="0.25">
      <c r="M133" s="102"/>
      <c r="Q133" s="141"/>
      <c r="R133" s="141"/>
      <c r="S133" s="141"/>
      <c r="T133" s="156"/>
    </row>
    <row r="134" spans="13:20" s="39" customFormat="1" x14ac:dyDescent="0.25">
      <c r="M134" s="102"/>
      <c r="Q134" s="141"/>
      <c r="R134" s="141"/>
      <c r="S134" s="141"/>
      <c r="T134" s="156"/>
    </row>
    <row r="135" spans="13:20" s="39" customFormat="1" x14ac:dyDescent="0.25">
      <c r="M135" s="102"/>
      <c r="Q135" s="141"/>
      <c r="R135" s="141"/>
      <c r="S135" s="141"/>
      <c r="T135" s="156"/>
    </row>
    <row r="136" spans="13:20" s="39" customFormat="1" x14ac:dyDescent="0.25">
      <c r="M136" s="102"/>
      <c r="Q136" s="141"/>
      <c r="R136" s="141"/>
      <c r="S136" s="141"/>
      <c r="T136" s="156"/>
    </row>
    <row r="137" spans="13:20" s="39" customFormat="1" x14ac:dyDescent="0.25">
      <c r="M137" s="102"/>
      <c r="Q137" s="141"/>
      <c r="R137" s="141"/>
      <c r="S137" s="141"/>
      <c r="T137" s="156"/>
    </row>
    <row r="138" spans="13:20" s="39" customFormat="1" x14ac:dyDescent="0.25">
      <c r="M138" s="102"/>
      <c r="Q138" s="141"/>
      <c r="R138" s="141"/>
      <c r="S138" s="141"/>
      <c r="T138" s="156"/>
    </row>
    <row r="139" spans="13:20" s="39" customFormat="1" x14ac:dyDescent="0.25">
      <c r="M139" s="102"/>
      <c r="Q139" s="141"/>
      <c r="R139" s="141"/>
      <c r="S139" s="141"/>
      <c r="T139" s="156"/>
    </row>
    <row r="140" spans="13:20" s="39" customFormat="1" x14ac:dyDescent="0.25">
      <c r="M140" s="102"/>
      <c r="Q140" s="141"/>
      <c r="R140" s="141"/>
      <c r="S140" s="141"/>
      <c r="T140" s="156"/>
    </row>
    <row r="141" spans="13:20" s="39" customFormat="1" x14ac:dyDescent="0.25">
      <c r="M141" s="102"/>
      <c r="Q141" s="141"/>
      <c r="R141" s="141"/>
      <c r="S141" s="141"/>
      <c r="T141" s="156"/>
    </row>
    <row r="142" spans="13:20" s="39" customFormat="1" x14ac:dyDescent="0.25">
      <c r="M142" s="102"/>
      <c r="Q142" s="141"/>
      <c r="R142" s="141"/>
      <c r="S142" s="141"/>
      <c r="T142" s="156"/>
    </row>
    <row r="143" spans="13:20" s="39" customFormat="1" x14ac:dyDescent="0.25">
      <c r="M143" s="102"/>
      <c r="Q143" s="141"/>
      <c r="R143" s="141"/>
      <c r="S143" s="141"/>
      <c r="T143" s="156"/>
    </row>
    <row r="144" spans="13:20" s="39" customFormat="1" x14ac:dyDescent="0.25">
      <c r="M144" s="102"/>
      <c r="Q144" s="141"/>
      <c r="R144" s="141"/>
      <c r="S144" s="141"/>
      <c r="T144" s="156"/>
    </row>
    <row r="145" spans="13:20" s="39" customFormat="1" x14ac:dyDescent="0.25">
      <c r="M145" s="102"/>
      <c r="Q145" s="141"/>
      <c r="R145" s="141"/>
      <c r="S145" s="141"/>
      <c r="T145" s="156"/>
    </row>
    <row r="146" spans="13:20" s="39" customFormat="1" x14ac:dyDescent="0.25">
      <c r="M146" s="102"/>
      <c r="Q146" s="141"/>
      <c r="R146" s="141"/>
      <c r="S146" s="141"/>
      <c r="T146" s="156"/>
    </row>
    <row r="147" spans="13:20" s="39" customFormat="1" x14ac:dyDescent="0.25">
      <c r="M147" s="102"/>
      <c r="Q147" s="141"/>
      <c r="R147" s="141"/>
      <c r="S147" s="141"/>
      <c r="T147" s="156"/>
    </row>
    <row r="148" spans="13:20" s="39" customFormat="1" x14ac:dyDescent="0.25">
      <c r="M148" s="102"/>
      <c r="Q148" s="141"/>
      <c r="R148" s="141"/>
      <c r="S148" s="141"/>
      <c r="T148" s="156"/>
    </row>
    <row r="149" spans="13:20" s="39" customFormat="1" x14ac:dyDescent="0.25">
      <c r="M149" s="102"/>
      <c r="Q149" s="141"/>
      <c r="R149" s="141"/>
      <c r="S149" s="141"/>
      <c r="T149" s="156"/>
    </row>
    <row r="150" spans="13:20" s="39" customFormat="1" x14ac:dyDescent="0.25">
      <c r="M150" s="102"/>
      <c r="Q150" s="141"/>
      <c r="R150" s="141"/>
      <c r="S150" s="141"/>
      <c r="T150" s="156"/>
    </row>
    <row r="151" spans="13:20" s="39" customFormat="1" x14ac:dyDescent="0.25">
      <c r="M151" s="102"/>
      <c r="Q151" s="141"/>
      <c r="R151" s="141"/>
      <c r="S151" s="141"/>
      <c r="T151" s="156"/>
    </row>
    <row r="152" spans="13:20" s="39" customFormat="1" x14ac:dyDescent="0.25">
      <c r="M152" s="102"/>
      <c r="Q152" s="141"/>
      <c r="R152" s="141"/>
      <c r="S152" s="141"/>
      <c r="T152" s="156"/>
    </row>
    <row r="153" spans="13:20" s="39" customFormat="1" x14ac:dyDescent="0.25">
      <c r="M153" s="102"/>
      <c r="Q153" s="141"/>
      <c r="R153" s="141"/>
      <c r="S153" s="141"/>
      <c r="T153" s="156"/>
    </row>
    <row r="154" spans="13:20" s="39" customFormat="1" x14ac:dyDescent="0.25">
      <c r="M154" s="102"/>
      <c r="Q154" s="141"/>
      <c r="R154" s="141"/>
      <c r="S154" s="141"/>
      <c r="T154" s="156"/>
    </row>
    <row r="155" spans="13:20" s="39" customFormat="1" x14ac:dyDescent="0.25">
      <c r="M155" s="102"/>
      <c r="Q155" s="141"/>
      <c r="R155" s="141"/>
      <c r="S155" s="141"/>
      <c r="T155" s="156"/>
    </row>
    <row r="156" spans="13:20" s="39" customFormat="1" x14ac:dyDescent="0.25">
      <c r="M156" s="102"/>
      <c r="Q156" s="141"/>
      <c r="R156" s="141"/>
      <c r="S156" s="141"/>
      <c r="T156" s="156"/>
    </row>
    <row r="157" spans="13:20" s="39" customFormat="1" x14ac:dyDescent="0.25">
      <c r="M157" s="102"/>
      <c r="Q157" s="141"/>
      <c r="R157" s="141"/>
      <c r="S157" s="141"/>
      <c r="T157" s="156"/>
    </row>
    <row r="158" spans="13:20" s="39" customFormat="1" x14ac:dyDescent="0.25">
      <c r="M158" s="102"/>
      <c r="Q158" s="141"/>
      <c r="R158" s="141"/>
      <c r="S158" s="141"/>
      <c r="T158" s="156"/>
    </row>
    <row r="159" spans="13:20" s="39" customFormat="1" x14ac:dyDescent="0.25">
      <c r="M159" s="102"/>
      <c r="Q159" s="141"/>
      <c r="R159" s="141"/>
      <c r="S159" s="141"/>
      <c r="T159" s="156"/>
    </row>
    <row r="160" spans="13:20" s="39" customFormat="1" x14ac:dyDescent="0.25">
      <c r="M160" s="102"/>
      <c r="Q160" s="141"/>
      <c r="R160" s="141"/>
      <c r="S160" s="141"/>
      <c r="T160" s="156"/>
    </row>
    <row r="161" spans="13:20" s="39" customFormat="1" x14ac:dyDescent="0.25">
      <c r="M161" s="102"/>
      <c r="Q161" s="141"/>
      <c r="R161" s="141"/>
      <c r="S161" s="141"/>
      <c r="T161" s="156"/>
    </row>
    <row r="162" spans="13:20" s="39" customFormat="1" x14ac:dyDescent="0.25">
      <c r="M162" s="102"/>
      <c r="Q162" s="141"/>
      <c r="R162" s="141"/>
      <c r="S162" s="141"/>
      <c r="T162" s="156"/>
    </row>
    <row r="163" spans="13:20" s="39" customFormat="1" x14ac:dyDescent="0.25">
      <c r="M163" s="102"/>
      <c r="Q163" s="141"/>
      <c r="R163" s="141"/>
      <c r="S163" s="141"/>
      <c r="T163" s="156"/>
    </row>
    <row r="164" spans="13:20" s="39" customFormat="1" x14ac:dyDescent="0.25">
      <c r="M164" s="102"/>
      <c r="Q164" s="141"/>
      <c r="R164" s="141"/>
      <c r="S164" s="141"/>
      <c r="T164" s="156"/>
    </row>
    <row r="165" spans="13:20" s="39" customFormat="1" x14ac:dyDescent="0.25">
      <c r="M165" s="102"/>
      <c r="Q165" s="141"/>
      <c r="R165" s="141"/>
      <c r="S165" s="141"/>
      <c r="T165" s="156"/>
    </row>
    <row r="166" spans="13:20" s="39" customFormat="1" x14ac:dyDescent="0.25">
      <c r="M166" s="102"/>
      <c r="Q166" s="141"/>
      <c r="R166" s="141"/>
      <c r="S166" s="141"/>
      <c r="T166" s="156"/>
    </row>
    <row r="167" spans="13:20" s="39" customFormat="1" x14ac:dyDescent="0.25">
      <c r="M167" s="102"/>
      <c r="Q167" s="141"/>
      <c r="R167" s="141"/>
      <c r="S167" s="141"/>
      <c r="T167" s="156"/>
    </row>
    <row r="168" spans="13:20" s="39" customFormat="1" x14ac:dyDescent="0.25">
      <c r="M168" s="102"/>
      <c r="Q168" s="141"/>
      <c r="R168" s="141"/>
      <c r="S168" s="141"/>
      <c r="T168" s="156"/>
    </row>
    <row r="169" spans="13:20" s="39" customFormat="1" x14ac:dyDescent="0.25">
      <c r="M169" s="102"/>
      <c r="Q169" s="141"/>
      <c r="R169" s="141"/>
      <c r="S169" s="141"/>
      <c r="T169" s="156"/>
    </row>
    <row r="170" spans="13:20" s="39" customFormat="1" x14ac:dyDescent="0.25">
      <c r="M170" s="102"/>
      <c r="Q170" s="141"/>
      <c r="R170" s="141"/>
      <c r="S170" s="141"/>
      <c r="T170" s="156"/>
    </row>
    <row r="171" spans="13:20" s="39" customFormat="1" x14ac:dyDescent="0.25">
      <c r="M171" s="102"/>
      <c r="Q171" s="141"/>
      <c r="R171" s="141"/>
      <c r="S171" s="141"/>
      <c r="T171" s="156"/>
    </row>
    <row r="172" spans="13:20" s="39" customFormat="1" x14ac:dyDescent="0.25">
      <c r="M172" s="102"/>
      <c r="Q172" s="141"/>
      <c r="R172" s="141"/>
      <c r="S172" s="141"/>
      <c r="T172" s="156"/>
    </row>
    <row r="173" spans="13:20" s="39" customFormat="1" x14ac:dyDescent="0.25">
      <c r="M173" s="102"/>
      <c r="Q173" s="141"/>
      <c r="R173" s="141"/>
      <c r="S173" s="141"/>
      <c r="T173" s="156"/>
    </row>
    <row r="174" spans="13:20" s="39" customFormat="1" x14ac:dyDescent="0.25">
      <c r="M174" s="102"/>
      <c r="Q174" s="141"/>
      <c r="R174" s="141"/>
      <c r="S174" s="141"/>
      <c r="T174" s="156"/>
    </row>
    <row r="175" spans="13:20" s="39" customFormat="1" x14ac:dyDescent="0.25">
      <c r="M175" s="102"/>
      <c r="Q175" s="141"/>
      <c r="R175" s="141"/>
      <c r="S175" s="141"/>
      <c r="T175" s="156"/>
    </row>
    <row r="176" spans="13:20" s="39" customFormat="1" x14ac:dyDescent="0.25">
      <c r="M176" s="102"/>
      <c r="Q176" s="141"/>
      <c r="R176" s="141"/>
      <c r="S176" s="141"/>
      <c r="T176" s="156"/>
    </row>
    <row r="177" spans="13:20" s="39" customFormat="1" x14ac:dyDescent="0.25">
      <c r="M177" s="102"/>
      <c r="Q177" s="141"/>
      <c r="R177" s="141"/>
      <c r="S177" s="141"/>
      <c r="T177" s="156"/>
    </row>
    <row r="178" spans="13:20" s="39" customFormat="1" x14ac:dyDescent="0.25">
      <c r="M178" s="102"/>
      <c r="Q178" s="141"/>
      <c r="R178" s="141"/>
      <c r="S178" s="141"/>
      <c r="T178" s="156"/>
    </row>
    <row r="179" spans="13:20" s="39" customFormat="1" x14ac:dyDescent="0.25">
      <c r="M179" s="102"/>
      <c r="Q179" s="141"/>
      <c r="R179" s="141"/>
      <c r="S179" s="141"/>
      <c r="T179" s="156"/>
    </row>
    <row r="180" spans="13:20" s="39" customFormat="1" x14ac:dyDescent="0.25">
      <c r="M180" s="102"/>
      <c r="Q180" s="141"/>
      <c r="R180" s="141"/>
      <c r="S180" s="141"/>
      <c r="T180" s="156"/>
    </row>
    <row r="181" spans="13:20" s="39" customFormat="1" x14ac:dyDescent="0.25">
      <c r="M181" s="102"/>
      <c r="Q181" s="141"/>
      <c r="R181" s="141"/>
      <c r="S181" s="141"/>
      <c r="T181" s="156"/>
    </row>
    <row r="182" spans="13:20" s="39" customFormat="1" x14ac:dyDescent="0.25">
      <c r="M182" s="102"/>
      <c r="Q182" s="141"/>
      <c r="R182" s="141"/>
      <c r="S182" s="141"/>
      <c r="T182" s="156"/>
    </row>
    <row r="183" spans="13:20" s="39" customFormat="1" x14ac:dyDescent="0.25">
      <c r="M183" s="102"/>
      <c r="Q183" s="141"/>
      <c r="R183" s="141"/>
      <c r="S183" s="141"/>
      <c r="T183" s="156"/>
    </row>
    <row r="184" spans="13:20" s="39" customFormat="1" x14ac:dyDescent="0.25">
      <c r="M184" s="102"/>
      <c r="Q184" s="141"/>
      <c r="R184" s="141"/>
      <c r="S184" s="141"/>
      <c r="T184" s="156"/>
    </row>
    <row r="185" spans="13:20" s="39" customFormat="1" x14ac:dyDescent="0.25">
      <c r="M185" s="102"/>
      <c r="Q185" s="141"/>
      <c r="R185" s="141"/>
      <c r="S185" s="141"/>
      <c r="T185" s="156"/>
    </row>
    <row r="186" spans="13:20" s="39" customFormat="1" x14ac:dyDescent="0.25">
      <c r="M186" s="102"/>
      <c r="Q186" s="141"/>
      <c r="R186" s="141"/>
      <c r="S186" s="141"/>
      <c r="T186" s="156"/>
    </row>
    <row r="187" spans="13:20" s="39" customFormat="1" x14ac:dyDescent="0.25">
      <c r="M187" s="102"/>
      <c r="Q187" s="141"/>
      <c r="R187" s="141"/>
      <c r="S187" s="141"/>
      <c r="T187" s="156"/>
    </row>
    <row r="188" spans="13:20" s="39" customFormat="1" x14ac:dyDescent="0.25">
      <c r="M188" s="102"/>
      <c r="Q188" s="141"/>
      <c r="R188" s="141"/>
      <c r="S188" s="141"/>
      <c r="T188" s="156"/>
    </row>
    <row r="189" spans="13:20" s="39" customFormat="1" x14ac:dyDescent="0.25">
      <c r="M189" s="102"/>
      <c r="Q189" s="141"/>
      <c r="R189" s="141"/>
      <c r="S189" s="141"/>
      <c r="T189" s="156"/>
    </row>
    <row r="190" spans="13:20" s="39" customFormat="1" x14ac:dyDescent="0.25">
      <c r="M190" s="102"/>
      <c r="Q190" s="141"/>
      <c r="R190" s="141"/>
      <c r="S190" s="141"/>
      <c r="T190" s="156"/>
    </row>
    <row r="191" spans="13:20" s="39" customFormat="1" x14ac:dyDescent="0.25">
      <c r="M191" s="102"/>
      <c r="Q191" s="141"/>
      <c r="R191" s="141"/>
      <c r="S191" s="141"/>
      <c r="T191" s="156"/>
    </row>
    <row r="192" spans="13:20" s="39" customFormat="1" x14ac:dyDescent="0.25">
      <c r="M192" s="102"/>
      <c r="Q192" s="141"/>
      <c r="R192" s="141"/>
      <c r="S192" s="141"/>
      <c r="T192" s="156"/>
    </row>
    <row r="193" spans="13:20" s="39" customFormat="1" x14ac:dyDescent="0.25">
      <c r="M193" s="102"/>
      <c r="Q193" s="141"/>
      <c r="R193" s="141"/>
      <c r="S193" s="141"/>
      <c r="T193" s="156"/>
    </row>
    <row r="194" spans="13:20" s="39" customFormat="1" x14ac:dyDescent="0.25">
      <c r="M194" s="102"/>
      <c r="Q194" s="141"/>
      <c r="R194" s="141"/>
      <c r="S194" s="141"/>
      <c r="T194" s="156"/>
    </row>
    <row r="195" spans="13:20" s="39" customFormat="1" x14ac:dyDescent="0.25">
      <c r="M195" s="102"/>
      <c r="Q195" s="141"/>
      <c r="R195" s="141"/>
      <c r="S195" s="141"/>
      <c r="T195" s="156"/>
    </row>
    <row r="196" spans="13:20" s="39" customFormat="1" x14ac:dyDescent="0.25">
      <c r="M196" s="102"/>
      <c r="Q196" s="141"/>
      <c r="R196" s="141"/>
      <c r="S196" s="141"/>
      <c r="T196" s="156"/>
    </row>
    <row r="197" spans="13:20" s="39" customFormat="1" x14ac:dyDescent="0.25">
      <c r="M197" s="102"/>
      <c r="Q197" s="141"/>
      <c r="R197" s="141"/>
      <c r="S197" s="141"/>
      <c r="T197" s="156"/>
    </row>
    <row r="198" spans="13:20" s="39" customFormat="1" x14ac:dyDescent="0.25">
      <c r="M198" s="102"/>
      <c r="Q198" s="141"/>
      <c r="R198" s="141"/>
      <c r="S198" s="141"/>
      <c r="T198" s="156"/>
    </row>
    <row r="199" spans="13:20" s="39" customFormat="1" x14ac:dyDescent="0.25">
      <c r="M199" s="102"/>
      <c r="Q199" s="141"/>
      <c r="R199" s="141"/>
      <c r="S199" s="141"/>
      <c r="T199" s="156"/>
    </row>
    <row r="200" spans="13:20" s="39" customFormat="1" x14ac:dyDescent="0.25">
      <c r="M200" s="102"/>
      <c r="Q200" s="141"/>
      <c r="R200" s="141"/>
      <c r="S200" s="141"/>
      <c r="T200" s="156"/>
    </row>
    <row r="201" spans="13:20" s="39" customFormat="1" x14ac:dyDescent="0.25">
      <c r="M201" s="102"/>
      <c r="Q201" s="141"/>
      <c r="R201" s="141"/>
      <c r="S201" s="141"/>
      <c r="T201" s="156"/>
    </row>
    <row r="202" spans="13:20" s="39" customFormat="1" x14ac:dyDescent="0.25">
      <c r="M202" s="102"/>
      <c r="Q202" s="141"/>
      <c r="R202" s="141"/>
      <c r="S202" s="141"/>
      <c r="T202" s="156"/>
    </row>
    <row r="203" spans="13:20" s="39" customFormat="1" x14ac:dyDescent="0.25">
      <c r="M203" s="102"/>
      <c r="Q203" s="141"/>
      <c r="R203" s="141"/>
      <c r="S203" s="141"/>
      <c r="T203" s="156"/>
    </row>
    <row r="204" spans="13:20" s="39" customFormat="1" x14ac:dyDescent="0.25">
      <c r="M204" s="102"/>
      <c r="Q204" s="141"/>
      <c r="R204" s="141"/>
      <c r="S204" s="141"/>
      <c r="T204" s="156"/>
    </row>
    <row r="205" spans="13:20" s="39" customFormat="1" x14ac:dyDescent="0.25">
      <c r="M205" s="102"/>
      <c r="Q205" s="141"/>
      <c r="R205" s="141"/>
      <c r="S205" s="141"/>
      <c r="T205" s="156"/>
    </row>
    <row r="206" spans="13:20" s="39" customFormat="1" x14ac:dyDescent="0.25">
      <c r="M206" s="102"/>
      <c r="Q206" s="141"/>
      <c r="R206" s="141"/>
      <c r="S206" s="141"/>
      <c r="T206" s="156"/>
    </row>
    <row r="207" spans="13:20" s="39" customFormat="1" x14ac:dyDescent="0.25">
      <c r="M207" s="102"/>
      <c r="Q207" s="141"/>
      <c r="R207" s="141"/>
      <c r="S207" s="141"/>
      <c r="T207" s="156"/>
    </row>
    <row r="208" spans="13:20" s="39" customFormat="1" x14ac:dyDescent="0.25">
      <c r="M208" s="102"/>
      <c r="Q208" s="141"/>
      <c r="R208" s="141"/>
      <c r="S208" s="141"/>
      <c r="T208" s="156"/>
    </row>
    <row r="209" spans="13:20" s="39" customFormat="1" x14ac:dyDescent="0.25">
      <c r="M209" s="102"/>
      <c r="Q209" s="141"/>
      <c r="R209" s="141"/>
      <c r="S209" s="141"/>
      <c r="T209" s="156"/>
    </row>
    <row r="210" spans="13:20" s="39" customFormat="1" x14ac:dyDescent="0.25">
      <c r="M210" s="102"/>
      <c r="Q210" s="141"/>
      <c r="R210" s="141"/>
      <c r="S210" s="141"/>
      <c r="T210" s="156"/>
    </row>
    <row r="211" spans="13:20" s="39" customFormat="1" x14ac:dyDescent="0.25">
      <c r="M211" s="102"/>
      <c r="Q211" s="141"/>
      <c r="R211" s="141"/>
      <c r="S211" s="141"/>
      <c r="T211" s="156"/>
    </row>
    <row r="212" spans="13:20" s="39" customFormat="1" x14ac:dyDescent="0.25">
      <c r="M212" s="102"/>
      <c r="Q212" s="141"/>
      <c r="R212" s="141"/>
      <c r="S212" s="141"/>
      <c r="T212" s="156"/>
    </row>
    <row r="213" spans="13:20" s="39" customFormat="1" x14ac:dyDescent="0.25">
      <c r="M213" s="102"/>
      <c r="Q213" s="141"/>
      <c r="R213" s="141"/>
      <c r="S213" s="141"/>
      <c r="T213" s="156"/>
    </row>
    <row r="214" spans="13:20" s="39" customFormat="1" x14ac:dyDescent="0.25">
      <c r="M214" s="102"/>
      <c r="Q214" s="141"/>
      <c r="R214" s="141"/>
      <c r="S214" s="141"/>
      <c r="T214" s="156"/>
    </row>
    <row r="215" spans="13:20" s="39" customFormat="1" x14ac:dyDescent="0.25">
      <c r="M215" s="102"/>
      <c r="Q215" s="141"/>
      <c r="R215" s="141"/>
      <c r="S215" s="141"/>
      <c r="T215" s="156"/>
    </row>
    <row r="216" spans="13:20" s="39" customFormat="1" x14ac:dyDescent="0.25">
      <c r="M216" s="102"/>
      <c r="Q216" s="141"/>
      <c r="R216" s="141"/>
      <c r="S216" s="141"/>
      <c r="T216" s="156"/>
    </row>
    <row r="217" spans="13:20" s="39" customFormat="1" x14ac:dyDescent="0.25">
      <c r="M217" s="102"/>
      <c r="Q217" s="141"/>
      <c r="R217" s="141"/>
      <c r="S217" s="141"/>
      <c r="T217" s="156"/>
    </row>
    <row r="218" spans="13:20" s="39" customFormat="1" x14ac:dyDescent="0.25">
      <c r="M218" s="102"/>
      <c r="Q218" s="141"/>
      <c r="R218" s="141"/>
      <c r="S218" s="141"/>
      <c r="T218" s="156"/>
    </row>
    <row r="219" spans="13:20" s="39" customFormat="1" x14ac:dyDescent="0.25">
      <c r="M219" s="102"/>
      <c r="Q219" s="141"/>
      <c r="R219" s="141"/>
      <c r="S219" s="141"/>
      <c r="T219" s="156"/>
    </row>
    <row r="220" spans="13:20" s="39" customFormat="1" x14ac:dyDescent="0.25">
      <c r="M220" s="102"/>
      <c r="Q220" s="141"/>
      <c r="R220" s="141"/>
      <c r="S220" s="141"/>
      <c r="T220" s="156"/>
    </row>
    <row r="221" spans="13:20" s="39" customFormat="1" x14ac:dyDescent="0.25">
      <c r="M221" s="102"/>
      <c r="Q221" s="141"/>
      <c r="R221" s="141"/>
      <c r="S221" s="141"/>
      <c r="T221" s="156"/>
    </row>
    <row r="222" spans="13:20" s="39" customFormat="1" x14ac:dyDescent="0.25">
      <c r="M222" s="102"/>
      <c r="Q222" s="141"/>
      <c r="R222" s="141"/>
      <c r="S222" s="141"/>
      <c r="T222" s="156"/>
    </row>
    <row r="223" spans="13:20" s="39" customFormat="1" x14ac:dyDescent="0.25">
      <c r="M223" s="102"/>
      <c r="Q223" s="141"/>
      <c r="R223" s="141"/>
      <c r="S223" s="141"/>
      <c r="T223" s="156"/>
    </row>
    <row r="224" spans="13:20" s="39" customFormat="1" x14ac:dyDescent="0.25">
      <c r="M224" s="102"/>
      <c r="Q224" s="141"/>
      <c r="R224" s="141"/>
      <c r="S224" s="141"/>
      <c r="T224" s="156"/>
    </row>
    <row r="225" spans="13:20" s="39" customFormat="1" x14ac:dyDescent="0.25">
      <c r="M225" s="102"/>
      <c r="Q225" s="141"/>
      <c r="R225" s="141"/>
      <c r="S225" s="141"/>
      <c r="T225" s="156"/>
    </row>
    <row r="226" spans="13:20" s="39" customFormat="1" x14ac:dyDescent="0.25">
      <c r="M226" s="102"/>
      <c r="Q226" s="141"/>
      <c r="R226" s="141"/>
      <c r="S226" s="141"/>
      <c r="T226" s="156"/>
    </row>
    <row r="227" spans="13:20" s="39" customFormat="1" x14ac:dyDescent="0.25">
      <c r="M227" s="102"/>
      <c r="Q227" s="141"/>
      <c r="R227" s="141"/>
      <c r="S227" s="141"/>
      <c r="T227" s="156"/>
    </row>
    <row r="228" spans="13:20" s="39" customFormat="1" x14ac:dyDescent="0.25">
      <c r="M228" s="102"/>
      <c r="Q228" s="141"/>
      <c r="R228" s="141"/>
      <c r="S228" s="141"/>
      <c r="T228" s="156"/>
    </row>
    <row r="229" spans="13:20" s="39" customFormat="1" x14ac:dyDescent="0.25">
      <c r="M229" s="102"/>
      <c r="Q229" s="141"/>
      <c r="R229" s="141"/>
      <c r="S229" s="141"/>
      <c r="T229" s="156"/>
    </row>
    <row r="230" spans="13:20" s="39" customFormat="1" x14ac:dyDescent="0.25">
      <c r="M230" s="102"/>
      <c r="Q230" s="141"/>
      <c r="R230" s="141"/>
      <c r="S230" s="141"/>
      <c r="T230" s="156"/>
    </row>
    <row r="231" spans="13:20" s="39" customFormat="1" x14ac:dyDescent="0.25">
      <c r="M231" s="102"/>
      <c r="Q231" s="141"/>
      <c r="R231" s="141"/>
      <c r="S231" s="141"/>
      <c r="T231" s="156"/>
    </row>
    <row r="232" spans="13:20" s="39" customFormat="1" x14ac:dyDescent="0.25">
      <c r="M232" s="102"/>
      <c r="Q232" s="141"/>
      <c r="R232" s="141"/>
      <c r="S232" s="141"/>
      <c r="T232" s="156"/>
    </row>
    <row r="233" spans="13:20" s="39" customFormat="1" x14ac:dyDescent="0.25">
      <c r="M233" s="102"/>
      <c r="Q233" s="141"/>
      <c r="R233" s="141"/>
      <c r="S233" s="141"/>
      <c r="T233" s="156"/>
    </row>
    <row r="234" spans="13:20" s="39" customFormat="1" x14ac:dyDescent="0.25">
      <c r="M234" s="102"/>
      <c r="Q234" s="141"/>
      <c r="R234" s="141"/>
      <c r="S234" s="141"/>
      <c r="T234" s="156"/>
    </row>
    <row r="235" spans="13:20" s="39" customFormat="1" x14ac:dyDescent="0.25">
      <c r="M235" s="102"/>
      <c r="Q235" s="141"/>
      <c r="R235" s="141"/>
      <c r="S235" s="141"/>
      <c r="T235" s="156"/>
    </row>
    <row r="236" spans="13:20" s="39" customFormat="1" x14ac:dyDescent="0.25">
      <c r="M236" s="102"/>
      <c r="Q236" s="141"/>
      <c r="R236" s="141"/>
      <c r="S236" s="141"/>
      <c r="T236" s="156"/>
    </row>
    <row r="237" spans="13:20" s="39" customFormat="1" x14ac:dyDescent="0.25">
      <c r="M237" s="102"/>
      <c r="Q237" s="141"/>
      <c r="R237" s="141"/>
      <c r="S237" s="141"/>
      <c r="T237" s="156"/>
    </row>
    <row r="238" spans="13:20" s="39" customFormat="1" x14ac:dyDescent="0.25">
      <c r="M238" s="102"/>
      <c r="Q238" s="141"/>
      <c r="R238" s="141"/>
      <c r="S238" s="141"/>
      <c r="T238" s="156"/>
    </row>
    <row r="239" spans="13:20" s="39" customFormat="1" x14ac:dyDescent="0.25">
      <c r="M239" s="102"/>
      <c r="Q239" s="141"/>
      <c r="R239" s="141"/>
      <c r="S239" s="141"/>
      <c r="T239" s="156"/>
    </row>
    <row r="240" spans="13:20" s="39" customFormat="1" x14ac:dyDescent="0.25">
      <c r="M240" s="102"/>
      <c r="Q240" s="141"/>
      <c r="R240" s="141"/>
      <c r="S240" s="141"/>
      <c r="T240" s="156"/>
    </row>
    <row r="241" spans="13:20" s="39" customFormat="1" x14ac:dyDescent="0.25">
      <c r="M241" s="102"/>
      <c r="Q241" s="141"/>
      <c r="R241" s="141"/>
      <c r="S241" s="141"/>
      <c r="T241" s="156"/>
    </row>
  </sheetData>
  <mergeCells count="6">
    <mergeCell ref="L1:N1"/>
    <mergeCell ref="A15:B15"/>
    <mergeCell ref="A2:I2"/>
    <mergeCell ref="A9:I9"/>
    <mergeCell ref="A11:I11"/>
    <mergeCell ref="A1:J1"/>
  </mergeCells>
  <dataValidations count="4">
    <dataValidation type="list" allowBlank="1" showInputMessage="1" showErrorMessage="1" sqref="J4">
      <formula1>NM</formula1>
    </dataValidation>
    <dataValidation type="list" allowBlank="1" showInputMessage="1" showErrorMessage="1" sqref="J6:J8">
      <formula1>FreAs</formula1>
    </dataValidation>
    <dataValidation type="list" allowBlank="1" showInputMessage="1" showErrorMessage="1" sqref="J5">
      <formula1>FreEx</formula1>
    </dataValidation>
    <dataValidation type="list" allowBlank="1" showInputMessage="1" showErrorMessage="1" sqref="J3">
      <formula1>NeOs</formula1>
    </dataValidation>
  </dataValidations>
  <hyperlinks>
    <hyperlink ref="O16" location="'Resultados globais'!A1" display="Apuramento global de resultados"/>
    <hyperlink ref="O15" location="'Apuramento inq. alunos'!A1" display="Apuramento do Inquérito aos alunos"/>
    <hyperlink ref="O3" location="Resíduos!A1" display="Resíduos"/>
    <hyperlink ref="O4" location="Água!A1" display="Água"/>
    <hyperlink ref="O5" location="Energia!A1" display="Energia"/>
    <hyperlink ref="O11" location="Mobilidade!A1" display="Mobilidade"/>
    <hyperlink ref="O12" location="Ruído!A1" display="Ruido"/>
    <hyperlink ref="O6" location="'Espaços Exteriores'!A1" display="Espaços exteriores"/>
    <hyperlink ref="O7" location="Biodiversidade!A1" display="Biodiversidade"/>
    <hyperlink ref="O14" location="'Gestão Ambiental da escola'!A1" display="Gestão ambiental"/>
    <hyperlink ref="O13" location="Alimentação!A1" display="Alimentação"/>
    <hyperlink ref="O8" location="'Agricultura Biológica'!A1" display="Ag. Biológica"/>
    <hyperlink ref="O9" location="Floresta!A1" display="Floresta"/>
    <hyperlink ref="O10" location="Mar!A1" display="Mar"/>
    <hyperlink ref="A9:I9" location="'Inquérito aos alunos'!A22" display="Inquérito aos alunos (questões  G a H)  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21"/>
  <sheetViews>
    <sheetView zoomScale="90" zoomScaleNormal="90" workbookViewId="0">
      <selection activeCell="I24" sqref="I24"/>
    </sheetView>
  </sheetViews>
  <sheetFormatPr defaultRowHeight="15" x14ac:dyDescent="0.25"/>
  <cols>
    <col min="5" max="5" width="15.85546875" customWidth="1"/>
    <col min="7" max="7" width="12.28515625" customWidth="1"/>
    <col min="8" max="8" width="8.7109375" customWidth="1"/>
    <col min="9" max="9" width="14.140625" customWidth="1"/>
    <col min="10" max="10" width="27.140625" customWidth="1"/>
    <col min="11" max="11" width="8.28515625" style="39" customWidth="1"/>
    <col min="12" max="12" width="9.140625" style="96"/>
    <col min="14" max="14" width="20.42578125" customWidth="1"/>
    <col min="15" max="15" width="25.140625" style="39" customWidth="1"/>
    <col min="16" max="16" width="9.140625" style="39" customWidth="1"/>
    <col min="17" max="17" width="9.140625" style="39"/>
    <col min="18" max="19" width="9.140625" style="141"/>
    <col min="20" max="51" width="9.140625" style="39"/>
  </cols>
  <sheetData>
    <row r="1" spans="1:20" ht="19.5" thickBot="1" x14ac:dyDescent="0.35">
      <c r="A1" s="564" t="s">
        <v>351</v>
      </c>
      <c r="B1" s="564"/>
      <c r="C1" s="564"/>
      <c r="D1" s="564"/>
      <c r="E1" s="564"/>
      <c r="F1" s="564"/>
      <c r="G1" s="564"/>
      <c r="H1" s="564"/>
      <c r="I1" s="564"/>
      <c r="J1" s="564"/>
      <c r="K1" s="168"/>
      <c r="L1" s="637" t="s">
        <v>340</v>
      </c>
      <c r="M1" s="637"/>
      <c r="N1" s="637"/>
      <c r="O1"/>
      <c r="P1"/>
      <c r="T1" s="156"/>
    </row>
    <row r="2" spans="1:20" ht="15.75" thickBot="1" x14ac:dyDescent="0.3">
      <c r="A2" s="650" t="s">
        <v>125</v>
      </c>
      <c r="B2" s="651"/>
      <c r="C2" s="651"/>
      <c r="D2" s="651"/>
      <c r="E2" s="651"/>
      <c r="F2" s="651"/>
      <c r="G2" s="651"/>
      <c r="H2" s="651"/>
      <c r="I2" s="651"/>
      <c r="J2" s="294" t="s">
        <v>122</v>
      </c>
      <c r="L2" s="293" t="s">
        <v>193</v>
      </c>
      <c r="M2" s="292" t="s">
        <v>275</v>
      </c>
      <c r="N2" s="295" t="s">
        <v>192</v>
      </c>
      <c r="O2" s="239" t="s">
        <v>402</v>
      </c>
      <c r="R2" s="141" t="s">
        <v>21</v>
      </c>
      <c r="S2" s="141">
        <v>1</v>
      </c>
    </row>
    <row r="3" spans="1:20" ht="15.75" customHeight="1" thickBot="1" x14ac:dyDescent="0.3">
      <c r="A3" s="246" t="s">
        <v>522</v>
      </c>
      <c r="B3" s="265"/>
      <c r="C3" s="265"/>
      <c r="D3" s="265"/>
      <c r="E3" s="265"/>
      <c r="F3" s="265"/>
      <c r="G3" s="265"/>
      <c r="H3" s="265"/>
      <c r="I3" s="265"/>
      <c r="J3" s="203"/>
      <c r="L3" s="279" t="e">
        <f>VLOOKUP(J3,NuSeTa,2,FALSE)</f>
        <v>#N/A</v>
      </c>
      <c r="M3" s="285">
        <v>3</v>
      </c>
      <c r="N3" s="399" t="e">
        <f>SUM(L3:L22)</f>
        <v>#N/A</v>
      </c>
      <c r="O3" s="228" t="s">
        <v>153</v>
      </c>
      <c r="R3" s="141" t="s">
        <v>22</v>
      </c>
      <c r="S3" s="141">
        <v>0</v>
      </c>
    </row>
    <row r="4" spans="1:20" ht="15.75" thickBot="1" x14ac:dyDescent="0.3">
      <c r="A4" s="291" t="s">
        <v>521</v>
      </c>
      <c r="B4" s="290"/>
      <c r="C4" s="290"/>
      <c r="D4" s="290"/>
      <c r="E4" s="290"/>
      <c r="F4" s="290"/>
      <c r="G4" s="290"/>
      <c r="H4" s="290"/>
      <c r="I4" s="290"/>
      <c r="J4" s="203"/>
      <c r="L4" s="279" t="e">
        <f>VLOOKUP(J4,NuSeTa,2,FALSE)</f>
        <v>#N/A</v>
      </c>
      <c r="M4" s="285">
        <v>3</v>
      </c>
      <c r="N4" s="39"/>
      <c r="O4" s="169" t="s">
        <v>154</v>
      </c>
    </row>
    <row r="5" spans="1:20" ht="15.75" thickBot="1" x14ac:dyDescent="0.3">
      <c r="A5" s="224" t="s">
        <v>520</v>
      </c>
      <c r="B5" s="39"/>
      <c r="C5" s="39"/>
      <c r="D5" s="39"/>
      <c r="E5" s="39"/>
      <c r="F5" s="39"/>
      <c r="G5" s="39"/>
      <c r="H5" s="39"/>
      <c r="I5" s="39"/>
      <c r="J5" s="203"/>
      <c r="L5" s="279" t="e">
        <f>VLOOKUP(J5,NuSeTa,2,FALSE)</f>
        <v>#N/A</v>
      </c>
      <c r="M5" s="285">
        <v>3</v>
      </c>
      <c r="N5" s="296" t="s">
        <v>170</v>
      </c>
      <c r="O5" s="169" t="s">
        <v>155</v>
      </c>
      <c r="R5" s="141" t="s">
        <v>201</v>
      </c>
      <c r="S5" s="141">
        <v>1</v>
      </c>
    </row>
    <row r="6" spans="1:20" ht="16.5" customHeight="1" thickBot="1" x14ac:dyDescent="0.3">
      <c r="A6" s="246" t="s">
        <v>519</v>
      </c>
      <c r="B6" s="265"/>
      <c r="C6" s="265"/>
      <c r="D6" s="265"/>
      <c r="E6" s="265"/>
      <c r="F6" s="265"/>
      <c r="G6" s="265"/>
      <c r="H6" s="265"/>
      <c r="I6" s="265"/>
      <c r="J6" s="203"/>
      <c r="L6" s="279" t="e">
        <f>VLOOKUP(J6,MeCeTa,2,FALSE)</f>
        <v>#N/A</v>
      </c>
      <c r="M6" s="285">
        <v>3</v>
      </c>
      <c r="N6" s="398" t="e">
        <f>N3/M27</f>
        <v>#N/A</v>
      </c>
      <c r="O6" s="169" t="s">
        <v>157</v>
      </c>
      <c r="R6" s="141" t="s">
        <v>202</v>
      </c>
      <c r="S6" s="141">
        <v>0</v>
      </c>
    </row>
    <row r="7" spans="1:20" ht="17.25" customHeight="1" thickBot="1" x14ac:dyDescent="0.3">
      <c r="A7" s="652" t="s">
        <v>285</v>
      </c>
      <c r="B7" s="653"/>
      <c r="C7" s="654"/>
      <c r="D7" s="659" t="s">
        <v>518</v>
      </c>
      <c r="E7" s="660"/>
      <c r="F7" s="660"/>
      <c r="G7" s="660"/>
      <c r="H7" s="660"/>
      <c r="I7" s="660"/>
      <c r="J7" s="203"/>
      <c r="L7" s="279" t="e">
        <f>VLOOKUP(J7,MeCeTa,2,FALSE)</f>
        <v>#N/A</v>
      </c>
      <c r="M7" s="285">
        <v>3</v>
      </c>
      <c r="N7" s="104"/>
      <c r="O7" s="169" t="s">
        <v>158</v>
      </c>
    </row>
    <row r="8" spans="1:20" ht="15.75" thickBot="1" x14ac:dyDescent="0.3">
      <c r="A8" s="652"/>
      <c r="B8" s="653"/>
      <c r="C8" s="654"/>
      <c r="D8" s="658" t="s">
        <v>517</v>
      </c>
      <c r="E8" s="629"/>
      <c r="F8" s="629"/>
      <c r="G8" s="629"/>
      <c r="H8" s="629"/>
      <c r="I8" s="629"/>
      <c r="J8" s="203"/>
      <c r="L8" s="279" t="e">
        <f>VLOOKUP(J8,MeCeTa,2,FALSE)</f>
        <v>#N/A</v>
      </c>
      <c r="M8" s="285">
        <v>3</v>
      </c>
      <c r="N8" s="39"/>
      <c r="O8" s="169" t="s">
        <v>166</v>
      </c>
    </row>
    <row r="9" spans="1:20" ht="15.75" thickBot="1" x14ac:dyDescent="0.3">
      <c r="A9" s="655"/>
      <c r="B9" s="656"/>
      <c r="C9" s="657"/>
      <c r="D9" s="246" t="s">
        <v>516</v>
      </c>
      <c r="E9" s="289"/>
      <c r="F9" s="245"/>
      <c r="G9" s="288"/>
      <c r="H9" s="265"/>
      <c r="I9" s="265"/>
      <c r="J9" s="203"/>
      <c r="L9" s="279" t="e">
        <f>VLOOKUP(J9,MuNeTa,2,FALSE)</f>
        <v>#N/A</v>
      </c>
      <c r="M9" s="285">
        <v>3</v>
      </c>
      <c r="N9" s="39"/>
      <c r="O9" s="169" t="s">
        <v>168</v>
      </c>
      <c r="R9" s="141" t="s">
        <v>203</v>
      </c>
      <c r="S9" s="141">
        <v>0</v>
      </c>
    </row>
    <row r="10" spans="1:20" ht="15.75" customHeight="1" thickBot="1" x14ac:dyDescent="0.3">
      <c r="A10" s="661" t="s">
        <v>515</v>
      </c>
      <c r="B10" s="661"/>
      <c r="C10" s="662"/>
      <c r="D10" s="258" t="s">
        <v>612</v>
      </c>
      <c r="E10" s="245"/>
      <c r="F10" s="245"/>
      <c r="G10" s="245"/>
      <c r="H10" s="245"/>
      <c r="I10" s="245"/>
      <c r="J10" s="203"/>
      <c r="L10" s="279" t="e">
        <f>VLOOKUP(J10,MaMe50Ta,2,FALSE)</f>
        <v>#N/A</v>
      </c>
      <c r="M10" s="285">
        <v>3</v>
      </c>
      <c r="N10" s="39"/>
      <c r="O10" s="169" t="s">
        <v>167</v>
      </c>
    </row>
    <row r="11" spans="1:20" ht="15.75" thickBot="1" x14ac:dyDescent="0.3">
      <c r="A11" s="663"/>
      <c r="B11" s="663"/>
      <c r="C11" s="664"/>
      <c r="D11" s="39" t="s">
        <v>613</v>
      </c>
      <c r="E11" s="39"/>
      <c r="F11" s="39"/>
      <c r="G11" s="39"/>
      <c r="H11" s="39"/>
      <c r="I11" s="39"/>
      <c r="J11" s="203"/>
      <c r="L11" s="279" t="e">
        <f>VLOOKUP(J11,MaMe30Ta,2,FALSE)</f>
        <v>#N/A</v>
      </c>
      <c r="M11" s="285">
        <v>3</v>
      </c>
      <c r="N11" s="39"/>
      <c r="O11" s="169" t="s">
        <v>287</v>
      </c>
      <c r="R11" s="141" t="s">
        <v>204</v>
      </c>
      <c r="S11" s="141">
        <v>1</v>
      </c>
    </row>
    <row r="12" spans="1:20" ht="15.75" thickBot="1" x14ac:dyDescent="0.3">
      <c r="A12" s="663"/>
      <c r="B12" s="663"/>
      <c r="C12" s="664"/>
      <c r="D12" s="246" t="s">
        <v>514</v>
      </c>
      <c r="E12" s="265"/>
      <c r="F12" s="265"/>
      <c r="G12" s="265"/>
      <c r="H12" s="265"/>
      <c r="I12" s="265"/>
      <c r="J12" s="203"/>
      <c r="L12" s="279" t="e">
        <f>VLOOKUP(J12,NuSeTa,2,FALSE)</f>
        <v>#N/A</v>
      </c>
      <c r="M12" s="285">
        <v>3</v>
      </c>
      <c r="N12" s="39"/>
      <c r="O12" s="169" t="s">
        <v>156</v>
      </c>
      <c r="R12" s="141" t="s">
        <v>205</v>
      </c>
      <c r="S12" s="141">
        <v>0</v>
      </c>
    </row>
    <row r="13" spans="1:20" ht="15.75" thickBot="1" x14ac:dyDescent="0.3">
      <c r="A13" s="665"/>
      <c r="B13" s="665"/>
      <c r="C13" s="666"/>
      <c r="D13" s="246" t="s">
        <v>614</v>
      </c>
      <c r="E13" s="265"/>
      <c r="F13" s="265"/>
      <c r="G13" s="265"/>
      <c r="H13" s="265"/>
      <c r="I13" s="265"/>
      <c r="J13" s="203"/>
      <c r="L13" s="279" t="e">
        <f>VLOOKUP(J13,FreSeTa,2,FALSE)</f>
        <v>#N/A</v>
      </c>
      <c r="M13" s="285">
        <v>3</v>
      </c>
      <c r="N13" s="39"/>
      <c r="O13" s="169" t="s">
        <v>199</v>
      </c>
    </row>
    <row r="14" spans="1:20" ht="18" customHeight="1" thickBot="1" x14ac:dyDescent="0.3">
      <c r="A14" s="540" t="s">
        <v>513</v>
      </c>
      <c r="B14" s="648"/>
      <c r="C14" s="648"/>
      <c r="D14" s="648"/>
      <c r="E14" s="648"/>
      <c r="F14" s="648"/>
      <c r="G14" s="648"/>
      <c r="H14" s="648"/>
      <c r="I14" s="649"/>
      <c r="J14" s="130"/>
      <c r="L14" s="287"/>
      <c r="M14" s="286"/>
      <c r="N14" s="39"/>
      <c r="O14" s="169" t="s">
        <v>352</v>
      </c>
      <c r="R14" s="141" t="s">
        <v>206</v>
      </c>
      <c r="S14" s="141">
        <v>1</v>
      </c>
    </row>
    <row r="15" spans="1:20" ht="15.75" customHeight="1" thickBot="1" x14ac:dyDescent="0.3">
      <c r="A15" s="639" t="s">
        <v>625</v>
      </c>
      <c r="B15" s="640"/>
      <c r="C15" s="641"/>
      <c r="D15" s="458" t="s">
        <v>616</v>
      </c>
      <c r="E15" s="459"/>
      <c r="F15" s="459"/>
      <c r="G15" s="459"/>
      <c r="H15" s="459"/>
      <c r="I15" s="459"/>
      <c r="J15" s="316">
        <f>'Apuram. inq. alunos'!L29</f>
        <v>0</v>
      </c>
      <c r="L15" s="279" t="e">
        <f>'Apuram. inq. alunos'!M29</f>
        <v>#N/A</v>
      </c>
      <c r="M15" s="285">
        <v>4</v>
      </c>
      <c r="N15" s="39"/>
      <c r="O15" s="162" t="s">
        <v>293</v>
      </c>
      <c r="R15" s="141" t="s">
        <v>207</v>
      </c>
      <c r="S15" s="141">
        <v>2</v>
      </c>
    </row>
    <row r="16" spans="1:20" ht="15.75" thickBot="1" x14ac:dyDescent="0.3">
      <c r="A16" s="642"/>
      <c r="B16" s="643"/>
      <c r="C16" s="644"/>
      <c r="D16" s="458" t="s">
        <v>615</v>
      </c>
      <c r="E16" s="459"/>
      <c r="F16" s="459"/>
      <c r="G16" s="459"/>
      <c r="H16" s="459"/>
      <c r="I16" s="459"/>
      <c r="J16" s="316">
        <f>'Apuram. inq. alunos'!L30</f>
        <v>0</v>
      </c>
      <c r="L16" s="279" t="e">
        <f>'Apuram. inq. alunos'!M30</f>
        <v>#N/A</v>
      </c>
      <c r="M16" s="285">
        <v>4</v>
      </c>
      <c r="N16" s="39"/>
      <c r="O16" s="163" t="s">
        <v>294</v>
      </c>
      <c r="R16" s="141" t="s">
        <v>208</v>
      </c>
      <c r="S16" s="141">
        <v>3</v>
      </c>
    </row>
    <row r="17" spans="1:19" ht="15.75" thickBot="1" x14ac:dyDescent="0.3">
      <c r="A17" s="642"/>
      <c r="B17" s="643"/>
      <c r="C17" s="644"/>
      <c r="D17" s="458" t="s">
        <v>617</v>
      </c>
      <c r="E17" s="459"/>
      <c r="F17" s="459"/>
      <c r="G17" s="459"/>
      <c r="H17" s="459"/>
      <c r="I17" s="459"/>
      <c r="J17" s="316">
        <f>'Apuram. inq. alunos'!L31</f>
        <v>0</v>
      </c>
      <c r="L17" s="279" t="e">
        <f>'Apuram. inq. alunos'!M31</f>
        <v>#N/A</v>
      </c>
      <c r="M17" s="285">
        <v>4</v>
      </c>
      <c r="N17" s="39"/>
      <c r="R17" s="141" t="s">
        <v>354</v>
      </c>
    </row>
    <row r="18" spans="1:19" ht="15.75" thickBot="1" x14ac:dyDescent="0.3">
      <c r="A18" s="645"/>
      <c r="B18" s="646"/>
      <c r="C18" s="647"/>
      <c r="D18" s="458" t="s">
        <v>628</v>
      </c>
      <c r="E18" s="459"/>
      <c r="F18" s="459"/>
      <c r="G18" s="459"/>
      <c r="H18" s="459"/>
      <c r="I18" s="459"/>
      <c r="J18" s="316">
        <f>'Apuram. inq. alunos'!L32</f>
        <v>0</v>
      </c>
      <c r="L18" s="279" t="e">
        <f>'Apuram. inq. alunos'!M32</f>
        <v>#N/A</v>
      </c>
      <c r="M18" s="285">
        <v>4</v>
      </c>
      <c r="N18" s="39"/>
    </row>
    <row r="19" spans="1:19" ht="15.75" customHeight="1" thickBot="1" x14ac:dyDescent="0.3">
      <c r="A19" s="639" t="s">
        <v>618</v>
      </c>
      <c r="B19" s="640"/>
      <c r="C19" s="641"/>
      <c r="D19" s="458" t="s">
        <v>629</v>
      </c>
      <c r="E19" s="460"/>
      <c r="F19" s="460"/>
      <c r="G19" s="460"/>
      <c r="H19" s="460"/>
      <c r="I19" s="460"/>
      <c r="J19" s="316">
        <f>'Apuram. inq. alunos'!L33</f>
        <v>0</v>
      </c>
      <c r="L19" s="279" t="e">
        <f>'Apuram. inq. alunos'!M33</f>
        <v>#N/A</v>
      </c>
      <c r="M19" s="285">
        <v>4</v>
      </c>
      <c r="N19" s="39"/>
      <c r="R19" s="443" t="s">
        <v>512</v>
      </c>
      <c r="S19" s="141">
        <v>0</v>
      </c>
    </row>
    <row r="20" spans="1:19" ht="15.75" thickBot="1" x14ac:dyDescent="0.3">
      <c r="A20" s="642"/>
      <c r="B20" s="643"/>
      <c r="C20" s="644"/>
      <c r="D20" s="458" t="s">
        <v>630</v>
      </c>
      <c r="E20" s="460"/>
      <c r="F20" s="460"/>
      <c r="G20" s="460"/>
      <c r="H20" s="460"/>
      <c r="I20" s="460"/>
      <c r="J20" s="316">
        <f>'Apuram. inq. alunos'!L34</f>
        <v>0</v>
      </c>
      <c r="L20" s="279" t="e">
        <f>'Apuram. inq. alunos'!M34</f>
        <v>#N/A</v>
      </c>
      <c r="M20" s="285">
        <v>4</v>
      </c>
      <c r="N20" s="39"/>
      <c r="R20" s="443" t="s">
        <v>9</v>
      </c>
      <c r="S20" s="141">
        <v>1</v>
      </c>
    </row>
    <row r="21" spans="1:19" ht="15.75" thickBot="1" x14ac:dyDescent="0.3">
      <c r="A21" s="642"/>
      <c r="B21" s="643"/>
      <c r="C21" s="644"/>
      <c r="D21" s="458" t="s">
        <v>631</v>
      </c>
      <c r="E21" s="460"/>
      <c r="F21" s="460"/>
      <c r="G21" s="460"/>
      <c r="H21" s="460"/>
      <c r="I21" s="460"/>
      <c r="J21" s="316">
        <f>'Apuram. inq. alunos'!L35</f>
        <v>0</v>
      </c>
      <c r="L21" s="279" t="e">
        <f>'Apuram. inq. alunos'!M35</f>
        <v>#N/A</v>
      </c>
      <c r="M21" s="285">
        <v>4</v>
      </c>
      <c r="N21" s="39"/>
      <c r="R21" s="141" t="s">
        <v>511</v>
      </c>
      <c r="S21" s="141">
        <v>2</v>
      </c>
    </row>
    <row r="22" spans="1:19" ht="15.75" thickBot="1" x14ac:dyDescent="0.3">
      <c r="A22" s="645"/>
      <c r="B22" s="646"/>
      <c r="C22" s="647"/>
      <c r="D22" s="458" t="s">
        <v>632</v>
      </c>
      <c r="E22" s="460"/>
      <c r="F22" s="460"/>
      <c r="G22" s="460"/>
      <c r="H22" s="460"/>
      <c r="I22" s="460"/>
      <c r="J22" s="316">
        <f>'Apuram. inq. alunos'!L36</f>
        <v>0</v>
      </c>
      <c r="L22" s="279" t="e">
        <f>'Apuram. inq. alunos'!M36</f>
        <v>#N/A</v>
      </c>
      <c r="M22" s="285">
        <v>4</v>
      </c>
      <c r="N22" s="39"/>
      <c r="R22" s="141" t="s">
        <v>510</v>
      </c>
      <c r="S22" s="141">
        <v>3</v>
      </c>
    </row>
    <row r="23" spans="1:19" s="39" customFormat="1" x14ac:dyDescent="0.25">
      <c r="L23" s="132"/>
      <c r="N23" s="131" t="s">
        <v>276</v>
      </c>
      <c r="R23" s="141" t="s">
        <v>509</v>
      </c>
      <c r="S23" s="141"/>
    </row>
    <row r="24" spans="1:19" s="39" customFormat="1" x14ac:dyDescent="0.25">
      <c r="L24" s="132"/>
      <c r="R24" s="141" t="s">
        <v>508</v>
      </c>
      <c r="S24" s="141">
        <v>0</v>
      </c>
    </row>
    <row r="25" spans="1:19" s="39" customFormat="1" x14ac:dyDescent="0.25">
      <c r="L25" s="132"/>
      <c r="R25" s="141" t="s">
        <v>507</v>
      </c>
      <c r="S25" s="141">
        <v>1</v>
      </c>
    </row>
    <row r="26" spans="1:19" s="39" customFormat="1" x14ac:dyDescent="0.25">
      <c r="L26" s="132"/>
      <c r="R26" s="141" t="s">
        <v>506</v>
      </c>
      <c r="S26" s="141">
        <v>2</v>
      </c>
    </row>
    <row r="27" spans="1:19" s="39" customFormat="1" x14ac:dyDescent="0.25">
      <c r="J27" s="33"/>
      <c r="K27" s="33"/>
      <c r="L27" s="120"/>
      <c r="M27" s="33">
        <f xml:space="preserve"> SUM(M2:M22)</f>
        <v>65</v>
      </c>
      <c r="R27" s="141" t="s">
        <v>505</v>
      </c>
      <c r="S27" s="141">
        <v>3</v>
      </c>
    </row>
    <row r="28" spans="1:19" s="39" customFormat="1" x14ac:dyDescent="0.25">
      <c r="J28" s="33"/>
      <c r="K28" s="33"/>
      <c r="L28" s="120"/>
      <c r="M28" s="33"/>
      <c r="R28" s="141" t="s">
        <v>504</v>
      </c>
      <c r="S28" s="141"/>
    </row>
    <row r="29" spans="1:19" s="39" customFormat="1" x14ac:dyDescent="0.25">
      <c r="J29" s="33"/>
      <c r="K29" s="33"/>
      <c r="L29" s="120"/>
      <c r="M29" s="33"/>
      <c r="R29" s="141" t="s">
        <v>503</v>
      </c>
      <c r="S29" s="141">
        <v>0</v>
      </c>
    </row>
    <row r="30" spans="1:19" s="39" customFormat="1" x14ac:dyDescent="0.25">
      <c r="J30" s="33"/>
      <c r="K30" s="33"/>
      <c r="L30" s="120"/>
      <c r="M30" s="33"/>
      <c r="R30" s="141" t="s">
        <v>502</v>
      </c>
      <c r="S30" s="141">
        <v>1</v>
      </c>
    </row>
    <row r="31" spans="1:19" s="39" customFormat="1" x14ac:dyDescent="0.25">
      <c r="J31" s="33"/>
      <c r="K31" s="33"/>
      <c r="L31" s="120"/>
      <c r="M31" s="33"/>
      <c r="R31" s="141" t="s">
        <v>501</v>
      </c>
      <c r="S31" s="141">
        <v>2</v>
      </c>
    </row>
    <row r="32" spans="1:19" s="39" customFormat="1" x14ac:dyDescent="0.25">
      <c r="J32" s="33"/>
      <c r="K32" s="33"/>
      <c r="L32" s="120"/>
      <c r="M32" s="33"/>
      <c r="R32" s="141" t="s">
        <v>500</v>
      </c>
      <c r="S32" s="141">
        <v>3</v>
      </c>
    </row>
    <row r="33" spans="1:19" s="39" customFormat="1" x14ac:dyDescent="0.25">
      <c r="J33" s="33"/>
      <c r="K33" s="33"/>
      <c r="L33" s="120"/>
      <c r="M33" s="33"/>
      <c r="R33" s="141" t="s">
        <v>499</v>
      </c>
      <c r="S33" s="141"/>
    </row>
    <row r="34" spans="1:19" s="39" customFormat="1" x14ac:dyDescent="0.25">
      <c r="J34" s="33"/>
      <c r="K34" s="33"/>
      <c r="L34" s="120"/>
      <c r="M34" s="33"/>
      <c r="R34" s="141" t="s">
        <v>498</v>
      </c>
      <c r="S34" s="141">
        <v>0</v>
      </c>
    </row>
    <row r="35" spans="1:19" s="39" customFormat="1" x14ac:dyDescent="0.25">
      <c r="J35" s="33"/>
      <c r="K35" s="33"/>
      <c r="L35" s="120"/>
      <c r="M35" s="33"/>
      <c r="R35" s="141" t="s">
        <v>497</v>
      </c>
      <c r="S35" s="141">
        <v>1</v>
      </c>
    </row>
    <row r="36" spans="1:19" s="39" customFormat="1" x14ac:dyDescent="0.25">
      <c r="J36" s="33"/>
      <c r="K36" s="33"/>
      <c r="L36" s="120"/>
      <c r="M36" s="33"/>
      <c r="R36" s="141" t="s">
        <v>496</v>
      </c>
      <c r="S36" s="141">
        <v>2</v>
      </c>
    </row>
    <row r="37" spans="1:19" s="39" customFormat="1" x14ac:dyDescent="0.25">
      <c r="A37" s="33"/>
      <c r="B37" s="33"/>
      <c r="C37" s="33"/>
      <c r="D37" s="33"/>
      <c r="E37" s="33"/>
      <c r="F37" s="33"/>
      <c r="G37" s="33"/>
      <c r="H37" s="33"/>
      <c r="L37" s="132"/>
      <c r="R37" s="141" t="s">
        <v>495</v>
      </c>
      <c r="S37" s="141">
        <v>3</v>
      </c>
    </row>
    <row r="38" spans="1:19" s="39" customFormat="1" x14ac:dyDescent="0.25">
      <c r="L38" s="132"/>
      <c r="R38" s="141" t="s">
        <v>494</v>
      </c>
      <c r="S38" s="141"/>
    </row>
    <row r="39" spans="1:19" s="39" customFormat="1" x14ac:dyDescent="0.25">
      <c r="L39" s="132"/>
      <c r="R39" s="141" t="s">
        <v>493</v>
      </c>
      <c r="S39" s="141">
        <v>0</v>
      </c>
    </row>
    <row r="40" spans="1:19" s="39" customFormat="1" x14ac:dyDescent="0.25">
      <c r="L40" s="132"/>
      <c r="R40" s="141" t="s">
        <v>492</v>
      </c>
      <c r="S40" s="141">
        <v>1</v>
      </c>
    </row>
    <row r="41" spans="1:19" s="39" customFormat="1" x14ac:dyDescent="0.25">
      <c r="L41" s="132"/>
      <c r="R41" s="141" t="s">
        <v>491</v>
      </c>
      <c r="S41" s="141">
        <v>2</v>
      </c>
    </row>
    <row r="42" spans="1:19" s="39" customFormat="1" x14ac:dyDescent="0.25">
      <c r="L42" s="132"/>
      <c r="R42" s="141" t="s">
        <v>490</v>
      </c>
      <c r="S42" s="141"/>
    </row>
    <row r="43" spans="1:19" s="39" customFormat="1" x14ac:dyDescent="0.25">
      <c r="L43" s="132"/>
      <c r="R43" s="141" t="s">
        <v>489</v>
      </c>
      <c r="S43" s="141">
        <v>3</v>
      </c>
    </row>
    <row r="44" spans="1:19" s="39" customFormat="1" x14ac:dyDescent="0.25">
      <c r="L44" s="132"/>
      <c r="R44" s="141" t="s">
        <v>9</v>
      </c>
      <c r="S44" s="141">
        <v>1</v>
      </c>
    </row>
    <row r="45" spans="1:19" s="39" customFormat="1" x14ac:dyDescent="0.25">
      <c r="L45" s="132"/>
      <c r="R45" s="141" t="s">
        <v>488</v>
      </c>
      <c r="S45" s="141">
        <v>0</v>
      </c>
    </row>
    <row r="46" spans="1:19" s="39" customFormat="1" x14ac:dyDescent="0.25">
      <c r="L46" s="132"/>
      <c r="R46" s="141"/>
      <c r="S46" s="141"/>
    </row>
    <row r="47" spans="1:19" s="39" customFormat="1" x14ac:dyDescent="0.25">
      <c r="L47" s="132"/>
      <c r="R47" s="141"/>
      <c r="S47" s="141"/>
    </row>
    <row r="48" spans="1:19" s="39" customFormat="1" x14ac:dyDescent="0.25">
      <c r="L48" s="132"/>
      <c r="R48" s="141"/>
      <c r="S48" s="141"/>
    </row>
    <row r="49" spans="12:19" s="39" customFormat="1" x14ac:dyDescent="0.25">
      <c r="L49" s="132"/>
      <c r="R49" s="141"/>
      <c r="S49" s="141"/>
    </row>
    <row r="50" spans="12:19" s="39" customFormat="1" x14ac:dyDescent="0.25">
      <c r="L50" s="132"/>
      <c r="R50" s="141"/>
      <c r="S50" s="141"/>
    </row>
    <row r="51" spans="12:19" s="39" customFormat="1" x14ac:dyDescent="0.25">
      <c r="L51" s="132"/>
      <c r="R51" s="141"/>
      <c r="S51" s="141"/>
    </row>
    <row r="52" spans="12:19" s="39" customFormat="1" x14ac:dyDescent="0.25">
      <c r="L52" s="132"/>
      <c r="R52" s="141"/>
      <c r="S52" s="141"/>
    </row>
    <row r="53" spans="12:19" s="39" customFormat="1" x14ac:dyDescent="0.25">
      <c r="L53" s="132"/>
      <c r="R53" s="141"/>
      <c r="S53" s="141"/>
    </row>
    <row r="54" spans="12:19" s="39" customFormat="1" x14ac:dyDescent="0.25">
      <c r="L54" s="132"/>
      <c r="R54" s="141"/>
      <c r="S54" s="141"/>
    </row>
    <row r="55" spans="12:19" s="39" customFormat="1" x14ac:dyDescent="0.25">
      <c r="L55" s="132"/>
      <c r="R55" s="141"/>
      <c r="S55" s="141"/>
    </row>
    <row r="56" spans="12:19" s="39" customFormat="1" x14ac:dyDescent="0.25">
      <c r="L56" s="132"/>
      <c r="R56" s="141"/>
      <c r="S56" s="141"/>
    </row>
    <row r="57" spans="12:19" s="39" customFormat="1" x14ac:dyDescent="0.25">
      <c r="L57" s="132"/>
      <c r="R57" s="141"/>
      <c r="S57" s="141"/>
    </row>
    <row r="58" spans="12:19" s="39" customFormat="1" x14ac:dyDescent="0.25">
      <c r="L58" s="132"/>
      <c r="R58" s="141"/>
      <c r="S58" s="141"/>
    </row>
    <row r="59" spans="12:19" s="39" customFormat="1" x14ac:dyDescent="0.25">
      <c r="L59" s="132"/>
      <c r="R59" s="141"/>
      <c r="S59" s="141"/>
    </row>
    <row r="60" spans="12:19" s="39" customFormat="1" x14ac:dyDescent="0.25">
      <c r="L60" s="132"/>
      <c r="R60" s="141"/>
      <c r="S60" s="141"/>
    </row>
    <row r="61" spans="12:19" s="39" customFormat="1" x14ac:dyDescent="0.25">
      <c r="L61" s="132"/>
      <c r="R61" s="141"/>
      <c r="S61" s="141"/>
    </row>
    <row r="62" spans="12:19" s="39" customFormat="1" x14ac:dyDescent="0.25">
      <c r="L62" s="132"/>
      <c r="R62" s="141"/>
      <c r="S62" s="141"/>
    </row>
    <row r="63" spans="12:19" s="39" customFormat="1" x14ac:dyDescent="0.25">
      <c r="L63" s="132"/>
      <c r="R63" s="141"/>
      <c r="S63" s="141"/>
    </row>
    <row r="64" spans="12:19" s="39" customFormat="1" x14ac:dyDescent="0.25">
      <c r="L64" s="132"/>
      <c r="R64" s="141"/>
      <c r="S64" s="141"/>
    </row>
    <row r="65" spans="12:19" s="39" customFormat="1" x14ac:dyDescent="0.25">
      <c r="L65" s="132"/>
      <c r="R65" s="141"/>
      <c r="S65" s="141"/>
    </row>
    <row r="66" spans="12:19" s="39" customFormat="1" x14ac:dyDescent="0.25">
      <c r="L66" s="132"/>
      <c r="R66" s="141"/>
      <c r="S66" s="141"/>
    </row>
    <row r="67" spans="12:19" s="39" customFormat="1" x14ac:dyDescent="0.25">
      <c r="L67" s="132"/>
      <c r="R67" s="141"/>
      <c r="S67" s="141"/>
    </row>
    <row r="68" spans="12:19" s="39" customFormat="1" x14ac:dyDescent="0.25">
      <c r="L68" s="132"/>
      <c r="R68" s="141"/>
      <c r="S68" s="141"/>
    </row>
    <row r="69" spans="12:19" s="39" customFormat="1" x14ac:dyDescent="0.25">
      <c r="L69" s="132"/>
      <c r="R69" s="141"/>
      <c r="S69" s="141"/>
    </row>
    <row r="70" spans="12:19" s="39" customFormat="1" x14ac:dyDescent="0.25">
      <c r="L70" s="132"/>
      <c r="R70" s="141"/>
      <c r="S70" s="141"/>
    </row>
    <row r="71" spans="12:19" s="39" customFormat="1" x14ac:dyDescent="0.25">
      <c r="L71" s="132"/>
      <c r="R71" s="141"/>
      <c r="S71" s="141"/>
    </row>
    <row r="72" spans="12:19" s="39" customFormat="1" x14ac:dyDescent="0.25">
      <c r="L72" s="132"/>
      <c r="R72" s="141"/>
      <c r="S72" s="141"/>
    </row>
    <row r="73" spans="12:19" s="39" customFormat="1" x14ac:dyDescent="0.25">
      <c r="L73" s="132"/>
      <c r="R73" s="141"/>
      <c r="S73" s="141"/>
    </row>
    <row r="74" spans="12:19" s="39" customFormat="1" x14ac:dyDescent="0.25">
      <c r="L74" s="132"/>
      <c r="R74" s="141"/>
      <c r="S74" s="141"/>
    </row>
    <row r="75" spans="12:19" s="39" customFormat="1" x14ac:dyDescent="0.25">
      <c r="L75" s="132"/>
      <c r="R75" s="141"/>
      <c r="S75" s="141"/>
    </row>
    <row r="76" spans="12:19" s="39" customFormat="1" x14ac:dyDescent="0.25">
      <c r="L76" s="132"/>
      <c r="R76" s="141"/>
      <c r="S76" s="141"/>
    </row>
    <row r="77" spans="12:19" s="39" customFormat="1" x14ac:dyDescent="0.25">
      <c r="L77" s="132"/>
      <c r="R77" s="141"/>
      <c r="S77" s="141"/>
    </row>
    <row r="78" spans="12:19" s="39" customFormat="1" x14ac:dyDescent="0.25">
      <c r="L78" s="132"/>
      <c r="R78" s="141"/>
      <c r="S78" s="141"/>
    </row>
    <row r="79" spans="12:19" s="39" customFormat="1" x14ac:dyDescent="0.25">
      <c r="L79" s="132"/>
      <c r="R79" s="141"/>
      <c r="S79" s="141"/>
    </row>
    <row r="80" spans="12:19" s="39" customFormat="1" x14ac:dyDescent="0.25">
      <c r="L80" s="132"/>
      <c r="R80" s="141"/>
      <c r="S80" s="141"/>
    </row>
    <row r="81" spans="12:19" s="39" customFormat="1" x14ac:dyDescent="0.25">
      <c r="L81" s="132"/>
      <c r="R81" s="141"/>
      <c r="S81" s="141"/>
    </row>
    <row r="82" spans="12:19" s="39" customFormat="1" x14ac:dyDescent="0.25">
      <c r="L82" s="132"/>
      <c r="R82" s="141"/>
      <c r="S82" s="141"/>
    </row>
    <row r="83" spans="12:19" s="39" customFormat="1" x14ac:dyDescent="0.25">
      <c r="L83" s="132"/>
      <c r="R83" s="141"/>
      <c r="S83" s="141"/>
    </row>
    <row r="84" spans="12:19" s="39" customFormat="1" x14ac:dyDescent="0.25">
      <c r="L84" s="132"/>
      <c r="R84" s="141"/>
      <c r="S84" s="141"/>
    </row>
    <row r="85" spans="12:19" s="39" customFormat="1" x14ac:dyDescent="0.25">
      <c r="L85" s="132"/>
      <c r="R85" s="141"/>
      <c r="S85" s="141"/>
    </row>
    <row r="86" spans="12:19" s="39" customFormat="1" x14ac:dyDescent="0.25">
      <c r="L86" s="132"/>
      <c r="R86" s="141"/>
      <c r="S86" s="141"/>
    </row>
    <row r="87" spans="12:19" s="39" customFormat="1" x14ac:dyDescent="0.25">
      <c r="L87" s="132"/>
      <c r="R87" s="141"/>
      <c r="S87" s="141"/>
    </row>
    <row r="88" spans="12:19" s="39" customFormat="1" x14ac:dyDescent="0.25">
      <c r="L88" s="132"/>
      <c r="R88" s="141"/>
      <c r="S88" s="141"/>
    </row>
    <row r="89" spans="12:19" s="39" customFormat="1" x14ac:dyDescent="0.25">
      <c r="L89" s="132"/>
      <c r="R89" s="141"/>
      <c r="S89" s="141"/>
    </row>
    <row r="90" spans="12:19" s="39" customFormat="1" x14ac:dyDescent="0.25">
      <c r="L90" s="132"/>
      <c r="R90" s="141"/>
      <c r="S90" s="141"/>
    </row>
    <row r="91" spans="12:19" s="39" customFormat="1" x14ac:dyDescent="0.25">
      <c r="L91" s="132"/>
      <c r="R91" s="141"/>
      <c r="S91" s="141"/>
    </row>
    <row r="92" spans="12:19" s="39" customFormat="1" x14ac:dyDescent="0.25">
      <c r="L92" s="132"/>
      <c r="R92" s="141"/>
      <c r="S92" s="141"/>
    </row>
    <row r="93" spans="12:19" s="39" customFormat="1" x14ac:dyDescent="0.25">
      <c r="L93" s="132"/>
      <c r="R93" s="141"/>
      <c r="S93" s="141"/>
    </row>
    <row r="94" spans="12:19" s="39" customFormat="1" x14ac:dyDescent="0.25">
      <c r="L94" s="132"/>
      <c r="R94" s="141"/>
      <c r="S94" s="141"/>
    </row>
    <row r="95" spans="12:19" s="39" customFormat="1" x14ac:dyDescent="0.25">
      <c r="L95" s="132"/>
      <c r="R95" s="141"/>
      <c r="S95" s="141"/>
    </row>
    <row r="96" spans="12:19" s="39" customFormat="1" x14ac:dyDescent="0.25">
      <c r="L96" s="132"/>
      <c r="R96" s="141"/>
      <c r="S96" s="141"/>
    </row>
    <row r="97" spans="12:19" s="39" customFormat="1" x14ac:dyDescent="0.25">
      <c r="L97" s="132"/>
      <c r="R97" s="141"/>
      <c r="S97" s="141"/>
    </row>
    <row r="98" spans="12:19" s="39" customFormat="1" x14ac:dyDescent="0.25">
      <c r="L98" s="132"/>
      <c r="R98" s="141"/>
      <c r="S98" s="141"/>
    </row>
    <row r="99" spans="12:19" s="39" customFormat="1" x14ac:dyDescent="0.25">
      <c r="L99" s="132"/>
      <c r="R99" s="141"/>
      <c r="S99" s="141"/>
    </row>
    <row r="100" spans="12:19" s="39" customFormat="1" x14ac:dyDescent="0.25">
      <c r="L100" s="132"/>
      <c r="R100" s="141"/>
      <c r="S100" s="141"/>
    </row>
    <row r="101" spans="12:19" s="39" customFormat="1" x14ac:dyDescent="0.25">
      <c r="L101" s="132"/>
      <c r="R101" s="141"/>
      <c r="S101" s="141"/>
    </row>
    <row r="102" spans="12:19" s="39" customFormat="1" x14ac:dyDescent="0.25">
      <c r="L102" s="132"/>
      <c r="R102" s="141"/>
      <c r="S102" s="141"/>
    </row>
    <row r="103" spans="12:19" s="39" customFormat="1" x14ac:dyDescent="0.25">
      <c r="L103" s="132"/>
      <c r="R103" s="141"/>
      <c r="S103" s="141"/>
    </row>
    <row r="104" spans="12:19" s="39" customFormat="1" x14ac:dyDescent="0.25">
      <c r="L104" s="132"/>
      <c r="R104" s="141"/>
      <c r="S104" s="141"/>
    </row>
    <row r="105" spans="12:19" s="39" customFormat="1" x14ac:dyDescent="0.25">
      <c r="L105" s="132"/>
      <c r="R105" s="141"/>
      <c r="S105" s="141"/>
    </row>
    <row r="106" spans="12:19" s="39" customFormat="1" x14ac:dyDescent="0.25">
      <c r="L106" s="132"/>
      <c r="R106" s="141"/>
      <c r="S106" s="141"/>
    </row>
    <row r="107" spans="12:19" s="39" customFormat="1" x14ac:dyDescent="0.25">
      <c r="L107" s="132"/>
      <c r="R107" s="141"/>
      <c r="S107" s="141"/>
    </row>
    <row r="108" spans="12:19" s="39" customFormat="1" x14ac:dyDescent="0.25">
      <c r="L108" s="132"/>
      <c r="R108" s="141"/>
      <c r="S108" s="141"/>
    </row>
    <row r="109" spans="12:19" s="39" customFormat="1" x14ac:dyDescent="0.25">
      <c r="L109" s="132"/>
      <c r="R109" s="141"/>
      <c r="S109" s="141"/>
    </row>
    <row r="110" spans="12:19" s="39" customFormat="1" x14ac:dyDescent="0.25">
      <c r="L110" s="132"/>
      <c r="R110" s="141"/>
      <c r="S110" s="141"/>
    </row>
    <row r="111" spans="12:19" s="39" customFormat="1" x14ac:dyDescent="0.25">
      <c r="L111" s="132"/>
      <c r="R111" s="141"/>
      <c r="S111" s="141"/>
    </row>
    <row r="112" spans="12:19" s="39" customFormat="1" x14ac:dyDescent="0.25">
      <c r="L112" s="132"/>
      <c r="R112" s="141"/>
      <c r="S112" s="141"/>
    </row>
    <row r="113" spans="12:19" s="39" customFormat="1" x14ac:dyDescent="0.25">
      <c r="L113" s="132"/>
      <c r="R113" s="141"/>
      <c r="S113" s="141"/>
    </row>
    <row r="114" spans="12:19" s="39" customFormat="1" x14ac:dyDescent="0.25">
      <c r="L114" s="132"/>
      <c r="R114" s="141"/>
      <c r="S114" s="141"/>
    </row>
    <row r="115" spans="12:19" s="39" customFormat="1" x14ac:dyDescent="0.25">
      <c r="L115" s="132"/>
      <c r="R115" s="141"/>
      <c r="S115" s="141"/>
    </row>
    <row r="116" spans="12:19" s="39" customFormat="1" x14ac:dyDescent="0.25">
      <c r="L116" s="132"/>
      <c r="R116" s="141"/>
      <c r="S116" s="141"/>
    </row>
    <row r="117" spans="12:19" s="39" customFormat="1" x14ac:dyDescent="0.25">
      <c r="L117" s="132"/>
      <c r="R117" s="141"/>
      <c r="S117" s="141"/>
    </row>
    <row r="118" spans="12:19" s="39" customFormat="1" x14ac:dyDescent="0.25">
      <c r="L118" s="132"/>
      <c r="R118" s="141"/>
      <c r="S118" s="141"/>
    </row>
    <row r="119" spans="12:19" s="39" customFormat="1" x14ac:dyDescent="0.25">
      <c r="L119" s="132"/>
      <c r="R119" s="141"/>
      <c r="S119" s="141"/>
    </row>
    <row r="120" spans="12:19" s="39" customFormat="1" x14ac:dyDescent="0.25">
      <c r="L120" s="132"/>
      <c r="R120" s="141"/>
      <c r="S120" s="141"/>
    </row>
    <row r="121" spans="12:19" s="39" customFormat="1" x14ac:dyDescent="0.25">
      <c r="L121" s="132"/>
      <c r="R121" s="141"/>
      <c r="S121" s="141"/>
    </row>
    <row r="122" spans="12:19" s="39" customFormat="1" x14ac:dyDescent="0.25">
      <c r="L122" s="132"/>
      <c r="R122" s="141"/>
      <c r="S122" s="141"/>
    </row>
    <row r="123" spans="12:19" s="39" customFormat="1" x14ac:dyDescent="0.25">
      <c r="L123" s="132"/>
      <c r="R123" s="141"/>
      <c r="S123" s="141"/>
    </row>
    <row r="124" spans="12:19" s="39" customFormat="1" x14ac:dyDescent="0.25">
      <c r="L124" s="132"/>
      <c r="R124" s="141"/>
      <c r="S124" s="141"/>
    </row>
    <row r="125" spans="12:19" s="39" customFormat="1" x14ac:dyDescent="0.25">
      <c r="L125" s="132"/>
      <c r="R125" s="141"/>
      <c r="S125" s="141"/>
    </row>
    <row r="126" spans="12:19" s="39" customFormat="1" x14ac:dyDescent="0.25">
      <c r="L126" s="132"/>
      <c r="R126" s="141"/>
      <c r="S126" s="141"/>
    </row>
    <row r="127" spans="12:19" s="39" customFormat="1" x14ac:dyDescent="0.25">
      <c r="L127" s="132"/>
      <c r="R127" s="141"/>
      <c r="S127" s="141"/>
    </row>
    <row r="128" spans="12:19" s="39" customFormat="1" x14ac:dyDescent="0.25">
      <c r="L128" s="132"/>
      <c r="R128" s="141"/>
      <c r="S128" s="141"/>
    </row>
    <row r="129" spans="12:19" s="39" customFormat="1" x14ac:dyDescent="0.25">
      <c r="L129" s="132"/>
      <c r="R129" s="141"/>
      <c r="S129" s="141"/>
    </row>
    <row r="130" spans="12:19" s="39" customFormat="1" x14ac:dyDescent="0.25">
      <c r="L130" s="132"/>
      <c r="R130" s="141"/>
      <c r="S130" s="141"/>
    </row>
    <row r="131" spans="12:19" s="39" customFormat="1" x14ac:dyDescent="0.25">
      <c r="L131" s="132"/>
      <c r="R131" s="141"/>
      <c r="S131" s="141"/>
    </row>
    <row r="132" spans="12:19" s="39" customFormat="1" x14ac:dyDescent="0.25">
      <c r="L132" s="132"/>
      <c r="R132" s="141"/>
      <c r="S132" s="141"/>
    </row>
    <row r="133" spans="12:19" s="39" customFormat="1" x14ac:dyDescent="0.25">
      <c r="L133" s="132"/>
      <c r="R133" s="141"/>
      <c r="S133" s="141"/>
    </row>
    <row r="134" spans="12:19" s="39" customFormat="1" x14ac:dyDescent="0.25">
      <c r="L134" s="132"/>
      <c r="R134" s="141"/>
      <c r="S134" s="141"/>
    </row>
    <row r="135" spans="12:19" s="39" customFormat="1" x14ac:dyDescent="0.25">
      <c r="L135" s="132"/>
      <c r="R135" s="141"/>
      <c r="S135" s="141"/>
    </row>
    <row r="136" spans="12:19" s="39" customFormat="1" x14ac:dyDescent="0.25">
      <c r="L136" s="132"/>
      <c r="R136" s="141"/>
      <c r="S136" s="141"/>
    </row>
    <row r="137" spans="12:19" s="39" customFormat="1" x14ac:dyDescent="0.25">
      <c r="L137" s="132"/>
      <c r="R137" s="141"/>
      <c r="S137" s="141"/>
    </row>
    <row r="138" spans="12:19" s="39" customFormat="1" x14ac:dyDescent="0.25">
      <c r="L138" s="132"/>
      <c r="R138" s="141"/>
      <c r="S138" s="141"/>
    </row>
    <row r="139" spans="12:19" s="39" customFormat="1" x14ac:dyDescent="0.25">
      <c r="L139" s="132"/>
      <c r="R139" s="141"/>
      <c r="S139" s="141"/>
    </row>
    <row r="140" spans="12:19" s="39" customFormat="1" x14ac:dyDescent="0.25">
      <c r="L140" s="132"/>
      <c r="R140" s="141"/>
      <c r="S140" s="141"/>
    </row>
    <row r="141" spans="12:19" s="39" customFormat="1" x14ac:dyDescent="0.25">
      <c r="L141" s="132"/>
      <c r="R141" s="141"/>
      <c r="S141" s="141"/>
    </row>
    <row r="142" spans="12:19" s="39" customFormat="1" x14ac:dyDescent="0.25">
      <c r="L142" s="132"/>
      <c r="R142" s="141"/>
      <c r="S142" s="141"/>
    </row>
    <row r="143" spans="12:19" s="39" customFormat="1" x14ac:dyDescent="0.25">
      <c r="L143" s="132"/>
      <c r="R143" s="141"/>
      <c r="S143" s="141"/>
    </row>
    <row r="144" spans="12:19" s="39" customFormat="1" x14ac:dyDescent="0.25">
      <c r="L144" s="132"/>
      <c r="R144" s="141"/>
      <c r="S144" s="141"/>
    </row>
    <row r="145" spans="12:19" s="39" customFormat="1" x14ac:dyDescent="0.25">
      <c r="L145" s="132"/>
      <c r="R145" s="141"/>
      <c r="S145" s="141"/>
    </row>
    <row r="146" spans="12:19" s="39" customFormat="1" x14ac:dyDescent="0.25">
      <c r="L146" s="132"/>
      <c r="R146" s="141"/>
      <c r="S146" s="141"/>
    </row>
    <row r="147" spans="12:19" s="39" customFormat="1" x14ac:dyDescent="0.25">
      <c r="L147" s="132"/>
      <c r="R147" s="141"/>
      <c r="S147" s="141"/>
    </row>
    <row r="148" spans="12:19" s="39" customFormat="1" x14ac:dyDescent="0.25">
      <c r="L148" s="132"/>
      <c r="R148" s="141"/>
      <c r="S148" s="141"/>
    </row>
    <row r="149" spans="12:19" s="39" customFormat="1" x14ac:dyDescent="0.25">
      <c r="L149" s="132"/>
      <c r="R149" s="141"/>
      <c r="S149" s="141"/>
    </row>
    <row r="150" spans="12:19" s="39" customFormat="1" x14ac:dyDescent="0.25">
      <c r="L150" s="132"/>
      <c r="R150" s="141"/>
      <c r="S150" s="141"/>
    </row>
    <row r="151" spans="12:19" s="39" customFormat="1" x14ac:dyDescent="0.25">
      <c r="L151" s="132"/>
      <c r="R151" s="141"/>
      <c r="S151" s="141"/>
    </row>
    <row r="152" spans="12:19" s="39" customFormat="1" x14ac:dyDescent="0.25">
      <c r="L152" s="132"/>
      <c r="R152" s="141"/>
      <c r="S152" s="141"/>
    </row>
    <row r="153" spans="12:19" s="39" customFormat="1" x14ac:dyDescent="0.25">
      <c r="L153" s="132"/>
      <c r="R153" s="141"/>
      <c r="S153" s="141"/>
    </row>
    <row r="154" spans="12:19" s="39" customFormat="1" x14ac:dyDescent="0.25">
      <c r="L154" s="132"/>
      <c r="R154" s="141"/>
      <c r="S154" s="141"/>
    </row>
    <row r="155" spans="12:19" s="39" customFormat="1" x14ac:dyDescent="0.25">
      <c r="L155" s="132"/>
      <c r="R155" s="141"/>
      <c r="S155" s="141"/>
    </row>
    <row r="156" spans="12:19" s="39" customFormat="1" x14ac:dyDescent="0.25">
      <c r="L156" s="132"/>
      <c r="R156" s="141"/>
      <c r="S156" s="141"/>
    </row>
    <row r="157" spans="12:19" s="39" customFormat="1" x14ac:dyDescent="0.25">
      <c r="L157" s="132"/>
      <c r="R157" s="141"/>
      <c r="S157" s="141"/>
    </row>
    <row r="158" spans="12:19" s="39" customFormat="1" x14ac:dyDescent="0.25">
      <c r="L158" s="132"/>
      <c r="R158" s="141"/>
      <c r="S158" s="141"/>
    </row>
    <row r="159" spans="12:19" s="39" customFormat="1" x14ac:dyDescent="0.25">
      <c r="L159" s="132"/>
      <c r="R159" s="141"/>
      <c r="S159" s="141"/>
    </row>
    <row r="160" spans="12:19" s="39" customFormat="1" x14ac:dyDescent="0.25">
      <c r="L160" s="132"/>
      <c r="R160" s="141"/>
      <c r="S160" s="141"/>
    </row>
    <row r="161" spans="12:19" s="39" customFormat="1" x14ac:dyDescent="0.25">
      <c r="L161" s="132"/>
      <c r="R161" s="141"/>
      <c r="S161" s="141"/>
    </row>
    <row r="162" spans="12:19" s="39" customFormat="1" x14ac:dyDescent="0.25">
      <c r="L162" s="132"/>
      <c r="R162" s="141"/>
      <c r="S162" s="141"/>
    </row>
    <row r="163" spans="12:19" s="39" customFormat="1" x14ac:dyDescent="0.25">
      <c r="L163" s="132"/>
      <c r="R163" s="141"/>
      <c r="S163" s="141"/>
    </row>
    <row r="164" spans="12:19" s="39" customFormat="1" x14ac:dyDescent="0.25">
      <c r="L164" s="132"/>
      <c r="R164" s="141"/>
      <c r="S164" s="141"/>
    </row>
    <row r="165" spans="12:19" s="39" customFormat="1" x14ac:dyDescent="0.25">
      <c r="L165" s="132"/>
      <c r="R165" s="141"/>
      <c r="S165" s="141"/>
    </row>
    <row r="166" spans="12:19" s="39" customFormat="1" x14ac:dyDescent="0.25">
      <c r="L166" s="132"/>
      <c r="R166" s="141"/>
      <c r="S166" s="141"/>
    </row>
    <row r="167" spans="12:19" s="39" customFormat="1" x14ac:dyDescent="0.25">
      <c r="L167" s="132"/>
      <c r="R167" s="141"/>
      <c r="S167" s="141"/>
    </row>
    <row r="168" spans="12:19" s="39" customFormat="1" x14ac:dyDescent="0.25">
      <c r="L168" s="132"/>
      <c r="R168" s="141"/>
      <c r="S168" s="141"/>
    </row>
    <row r="169" spans="12:19" s="39" customFormat="1" x14ac:dyDescent="0.25">
      <c r="L169" s="132"/>
      <c r="R169" s="141"/>
      <c r="S169" s="141"/>
    </row>
    <row r="170" spans="12:19" s="39" customFormat="1" x14ac:dyDescent="0.25">
      <c r="L170" s="132"/>
      <c r="R170" s="141"/>
      <c r="S170" s="141"/>
    </row>
    <row r="171" spans="12:19" s="39" customFormat="1" x14ac:dyDescent="0.25">
      <c r="L171" s="132"/>
      <c r="R171" s="141"/>
      <c r="S171" s="141"/>
    </row>
    <row r="172" spans="12:19" s="39" customFormat="1" x14ac:dyDescent="0.25">
      <c r="L172" s="132"/>
      <c r="R172" s="141"/>
      <c r="S172" s="141"/>
    </row>
    <row r="173" spans="12:19" s="39" customFormat="1" x14ac:dyDescent="0.25">
      <c r="L173" s="132"/>
      <c r="R173" s="141"/>
      <c r="S173" s="141"/>
    </row>
    <row r="174" spans="12:19" s="39" customFormat="1" x14ac:dyDescent="0.25">
      <c r="L174" s="132"/>
      <c r="R174" s="141"/>
      <c r="S174" s="141"/>
    </row>
    <row r="175" spans="12:19" s="39" customFormat="1" x14ac:dyDescent="0.25">
      <c r="L175" s="132"/>
      <c r="R175" s="141"/>
      <c r="S175" s="141"/>
    </row>
    <row r="176" spans="12:19" s="39" customFormat="1" x14ac:dyDescent="0.25">
      <c r="L176" s="132"/>
      <c r="R176" s="141"/>
      <c r="S176" s="141"/>
    </row>
    <row r="177" spans="12:19" s="39" customFormat="1" x14ac:dyDescent="0.25">
      <c r="L177" s="132"/>
      <c r="R177" s="141"/>
      <c r="S177" s="141"/>
    </row>
    <row r="178" spans="12:19" s="39" customFormat="1" x14ac:dyDescent="0.25">
      <c r="L178" s="132"/>
      <c r="R178" s="141"/>
      <c r="S178" s="141"/>
    </row>
    <row r="179" spans="12:19" s="39" customFormat="1" x14ac:dyDescent="0.25">
      <c r="L179" s="132"/>
      <c r="R179" s="141"/>
      <c r="S179" s="141"/>
    </row>
    <row r="180" spans="12:19" s="39" customFormat="1" x14ac:dyDescent="0.25">
      <c r="L180" s="132"/>
      <c r="R180" s="141"/>
      <c r="S180" s="141"/>
    </row>
    <row r="181" spans="12:19" s="39" customFormat="1" x14ac:dyDescent="0.25">
      <c r="L181" s="132"/>
      <c r="R181" s="141"/>
      <c r="S181" s="141"/>
    </row>
    <row r="182" spans="12:19" s="39" customFormat="1" x14ac:dyDescent="0.25">
      <c r="L182" s="132"/>
      <c r="R182" s="141"/>
      <c r="S182" s="141"/>
    </row>
    <row r="183" spans="12:19" s="39" customFormat="1" x14ac:dyDescent="0.25">
      <c r="L183" s="132"/>
      <c r="R183" s="141"/>
      <c r="S183" s="141"/>
    </row>
    <row r="184" spans="12:19" s="39" customFormat="1" x14ac:dyDescent="0.25">
      <c r="L184" s="132"/>
      <c r="R184" s="141"/>
      <c r="S184" s="141"/>
    </row>
    <row r="185" spans="12:19" s="39" customFormat="1" x14ac:dyDescent="0.25">
      <c r="L185" s="132"/>
      <c r="R185" s="141"/>
      <c r="S185" s="141"/>
    </row>
    <row r="186" spans="12:19" s="39" customFormat="1" x14ac:dyDescent="0.25">
      <c r="L186" s="132"/>
      <c r="R186" s="141"/>
      <c r="S186" s="141"/>
    </row>
    <row r="187" spans="12:19" s="39" customFormat="1" x14ac:dyDescent="0.25">
      <c r="L187" s="132"/>
      <c r="R187" s="141"/>
      <c r="S187" s="141"/>
    </row>
    <row r="188" spans="12:19" s="39" customFormat="1" x14ac:dyDescent="0.25">
      <c r="L188" s="132"/>
      <c r="R188" s="141"/>
      <c r="S188" s="141"/>
    </row>
    <row r="189" spans="12:19" s="39" customFormat="1" x14ac:dyDescent="0.25">
      <c r="L189" s="132"/>
      <c r="R189" s="141"/>
      <c r="S189" s="141"/>
    </row>
    <row r="190" spans="12:19" s="39" customFormat="1" x14ac:dyDescent="0.25">
      <c r="L190" s="132"/>
      <c r="R190" s="141"/>
      <c r="S190" s="141"/>
    </row>
    <row r="191" spans="12:19" s="39" customFormat="1" x14ac:dyDescent="0.25">
      <c r="L191" s="132"/>
      <c r="R191" s="141"/>
      <c r="S191" s="141"/>
    </row>
    <row r="192" spans="12:19" s="39" customFormat="1" x14ac:dyDescent="0.25">
      <c r="L192" s="132"/>
      <c r="R192" s="141"/>
      <c r="S192" s="141"/>
    </row>
    <row r="193" spans="12:19" s="39" customFormat="1" x14ac:dyDescent="0.25">
      <c r="L193" s="132"/>
      <c r="R193" s="141"/>
      <c r="S193" s="141"/>
    </row>
    <row r="194" spans="12:19" s="39" customFormat="1" x14ac:dyDescent="0.25">
      <c r="L194" s="132"/>
      <c r="R194" s="141"/>
      <c r="S194" s="141"/>
    </row>
    <row r="195" spans="12:19" s="39" customFormat="1" x14ac:dyDescent="0.25">
      <c r="L195" s="132"/>
      <c r="R195" s="141"/>
      <c r="S195" s="141"/>
    </row>
    <row r="196" spans="12:19" s="39" customFormat="1" x14ac:dyDescent="0.25">
      <c r="L196" s="132"/>
      <c r="R196" s="141"/>
      <c r="S196" s="141"/>
    </row>
    <row r="197" spans="12:19" s="39" customFormat="1" x14ac:dyDescent="0.25">
      <c r="L197" s="132"/>
      <c r="R197" s="141"/>
      <c r="S197" s="141"/>
    </row>
    <row r="198" spans="12:19" s="39" customFormat="1" x14ac:dyDescent="0.25">
      <c r="L198" s="132"/>
      <c r="R198" s="141"/>
      <c r="S198" s="141"/>
    </row>
    <row r="199" spans="12:19" s="39" customFormat="1" x14ac:dyDescent="0.25">
      <c r="L199" s="132"/>
      <c r="R199" s="141"/>
      <c r="S199" s="141"/>
    </row>
    <row r="200" spans="12:19" s="39" customFormat="1" x14ac:dyDescent="0.25">
      <c r="L200" s="132"/>
      <c r="R200" s="141"/>
      <c r="S200" s="141"/>
    </row>
    <row r="201" spans="12:19" s="39" customFormat="1" x14ac:dyDescent="0.25">
      <c r="L201" s="132"/>
      <c r="R201" s="141"/>
      <c r="S201" s="141"/>
    </row>
    <row r="202" spans="12:19" s="39" customFormat="1" x14ac:dyDescent="0.25">
      <c r="L202" s="132"/>
      <c r="R202" s="141"/>
      <c r="S202" s="141"/>
    </row>
    <row r="203" spans="12:19" s="39" customFormat="1" x14ac:dyDescent="0.25">
      <c r="L203" s="132"/>
      <c r="R203" s="141"/>
      <c r="S203" s="141"/>
    </row>
    <row r="204" spans="12:19" s="39" customFormat="1" x14ac:dyDescent="0.25">
      <c r="L204" s="132"/>
      <c r="R204" s="141"/>
      <c r="S204" s="141"/>
    </row>
    <row r="205" spans="12:19" s="39" customFormat="1" x14ac:dyDescent="0.25">
      <c r="L205" s="132"/>
      <c r="R205" s="141"/>
      <c r="S205" s="141"/>
    </row>
    <row r="206" spans="12:19" s="39" customFormat="1" x14ac:dyDescent="0.25">
      <c r="L206" s="132"/>
      <c r="R206" s="141"/>
      <c r="S206" s="141"/>
    </row>
    <row r="207" spans="12:19" s="39" customFormat="1" x14ac:dyDescent="0.25">
      <c r="L207" s="132"/>
      <c r="R207" s="141"/>
      <c r="S207" s="141"/>
    </row>
    <row r="208" spans="12:19" s="39" customFormat="1" x14ac:dyDescent="0.25">
      <c r="L208" s="132"/>
      <c r="R208" s="141"/>
      <c r="S208" s="141"/>
    </row>
    <row r="209" spans="12:19" s="39" customFormat="1" x14ac:dyDescent="0.25">
      <c r="L209" s="132"/>
      <c r="R209" s="141"/>
      <c r="S209" s="141"/>
    </row>
    <row r="210" spans="12:19" s="39" customFormat="1" x14ac:dyDescent="0.25">
      <c r="L210" s="132"/>
      <c r="R210" s="141"/>
      <c r="S210" s="141"/>
    </row>
    <row r="211" spans="12:19" s="39" customFormat="1" x14ac:dyDescent="0.25">
      <c r="L211" s="132"/>
      <c r="R211" s="141"/>
      <c r="S211" s="141"/>
    </row>
    <row r="212" spans="12:19" s="39" customFormat="1" x14ac:dyDescent="0.25">
      <c r="L212" s="132"/>
      <c r="R212" s="141"/>
      <c r="S212" s="141"/>
    </row>
    <row r="213" spans="12:19" s="39" customFormat="1" x14ac:dyDescent="0.25">
      <c r="L213" s="132"/>
      <c r="R213" s="141"/>
      <c r="S213" s="141"/>
    </row>
    <row r="214" spans="12:19" s="39" customFormat="1" x14ac:dyDescent="0.25">
      <c r="L214" s="132"/>
      <c r="R214" s="141"/>
      <c r="S214" s="141"/>
    </row>
    <row r="215" spans="12:19" s="39" customFormat="1" x14ac:dyDescent="0.25">
      <c r="L215" s="132"/>
      <c r="R215" s="141"/>
      <c r="S215" s="141"/>
    </row>
    <row r="216" spans="12:19" s="39" customFormat="1" x14ac:dyDescent="0.25">
      <c r="L216" s="132"/>
      <c r="R216" s="141"/>
      <c r="S216" s="141"/>
    </row>
    <row r="217" spans="12:19" s="39" customFormat="1" x14ac:dyDescent="0.25">
      <c r="L217" s="132"/>
      <c r="R217" s="141"/>
      <c r="S217" s="141"/>
    </row>
    <row r="218" spans="12:19" s="39" customFormat="1" x14ac:dyDescent="0.25">
      <c r="L218" s="132"/>
      <c r="R218" s="141"/>
      <c r="S218" s="141"/>
    </row>
    <row r="219" spans="12:19" s="39" customFormat="1" x14ac:dyDescent="0.25">
      <c r="L219" s="132"/>
      <c r="R219" s="141"/>
      <c r="S219" s="141"/>
    </row>
    <row r="220" spans="12:19" s="39" customFormat="1" x14ac:dyDescent="0.25">
      <c r="L220" s="132"/>
      <c r="R220" s="141"/>
      <c r="S220" s="141"/>
    </row>
    <row r="221" spans="12:19" s="39" customFormat="1" x14ac:dyDescent="0.25">
      <c r="L221" s="132"/>
      <c r="R221" s="141"/>
      <c r="S221" s="141"/>
    </row>
  </sheetData>
  <mergeCells count="10">
    <mergeCell ref="A19:C22"/>
    <mergeCell ref="A14:I14"/>
    <mergeCell ref="L1:N1"/>
    <mergeCell ref="A2:I2"/>
    <mergeCell ref="A1:J1"/>
    <mergeCell ref="A7:C9"/>
    <mergeCell ref="D8:I8"/>
    <mergeCell ref="D7:I7"/>
    <mergeCell ref="A10:C13"/>
    <mergeCell ref="A15:C18"/>
  </mergeCells>
  <dataValidations count="6">
    <dataValidation type="list" allowBlank="1" showInputMessage="1" showErrorMessage="1" sqref="J13">
      <formula1>FreSe</formula1>
    </dataValidation>
    <dataValidation type="list" allowBlank="1" showInputMessage="1" showErrorMessage="1" sqref="J11">
      <formula1>MaMe30</formula1>
    </dataValidation>
    <dataValidation type="list" allowBlank="1" showInputMessage="1" showErrorMessage="1" sqref="J10">
      <formula1>MaMe50</formula1>
    </dataValidation>
    <dataValidation type="list" allowBlank="1" showInputMessage="1" showErrorMessage="1" sqref="J9">
      <formula1>MuNe</formula1>
    </dataValidation>
    <dataValidation type="list" allowBlank="1" showInputMessage="1" showErrorMessage="1" sqref="J6:J8">
      <formula1>MeCe</formula1>
    </dataValidation>
    <dataValidation type="list" allowBlank="1" showInputMessage="1" showErrorMessage="1" sqref="J3:J5 J12">
      <formula1>NuSe</formula1>
    </dataValidation>
  </dataValidations>
  <hyperlinks>
    <hyperlink ref="O16" location="'Resultados globais'!A1" display="Apuramento global de resultados"/>
    <hyperlink ref="O15" location="'Apuramento inq. alunos'!A1" display="Apuramento do Inquérito aos alunos"/>
    <hyperlink ref="O3" location="Resíduos!A1" display="Resíduos"/>
    <hyperlink ref="O4" location="Água!A1" display="Água"/>
    <hyperlink ref="O5" location="Energia!A1" display="Energia"/>
    <hyperlink ref="O11" location="Mobilidade!A1" display="Mobilidade"/>
    <hyperlink ref="O12" location="Ruído!A1" display="Ruido"/>
    <hyperlink ref="O6" location="'Espaços Exteriores'!A1" display="Espaços exteriores"/>
    <hyperlink ref="O7" location="Biodiversidade!A1" display="Biodiversidade"/>
    <hyperlink ref="O14" location="'Gestão Ambiental da escola'!A1" display="Gestão ambiental"/>
    <hyperlink ref="O13" location="Alimentação!A1" display="Alimentação"/>
    <hyperlink ref="O8" location="'Agricultura Biológica'!A1" display="Ag. Biológica"/>
    <hyperlink ref="O9" location="Floresta!A1" display="Floresta"/>
    <hyperlink ref="O10" location="Mar!A1" display="Mar"/>
    <hyperlink ref="A14:I14" location="'Apuramento inq. alunos'!A30" display="Inquérito aos alunos (questão S e T)  /Sondagem 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37"/>
  <sheetViews>
    <sheetView zoomScale="90" zoomScaleNormal="90" workbookViewId="0">
      <selection activeCell="O22" sqref="O22"/>
    </sheetView>
  </sheetViews>
  <sheetFormatPr defaultRowHeight="15" x14ac:dyDescent="0.25"/>
  <cols>
    <col min="2" max="2" width="16.7109375" customWidth="1"/>
    <col min="10" max="10" width="31.85546875" customWidth="1"/>
    <col min="11" max="12" width="11.28515625" customWidth="1"/>
    <col min="13" max="13" width="9.140625" style="40"/>
    <col min="14" max="14" width="27.42578125" customWidth="1"/>
    <col min="15" max="15" width="25.28515625" style="35" customWidth="1"/>
    <col min="16" max="17" width="9.140625" style="39"/>
    <col min="18" max="19" width="9.140625" style="141"/>
    <col min="20" max="60" width="9.140625" style="39"/>
  </cols>
  <sheetData>
    <row r="1" spans="1:20" ht="19.5" thickBot="1" x14ac:dyDescent="0.35">
      <c r="A1" s="585" t="s">
        <v>533</v>
      </c>
      <c r="B1" s="585"/>
      <c r="C1" s="585"/>
      <c r="D1" s="585"/>
      <c r="E1" s="585"/>
      <c r="F1" s="585"/>
      <c r="G1" s="585"/>
      <c r="H1" s="585"/>
      <c r="I1" s="585"/>
      <c r="J1" s="585"/>
      <c r="K1" s="168"/>
      <c r="L1" s="637" t="s">
        <v>340</v>
      </c>
      <c r="M1" s="637"/>
      <c r="N1" s="637"/>
      <c r="O1"/>
      <c r="T1" s="156"/>
    </row>
    <row r="2" spans="1:20" ht="18.75" customHeight="1" thickBot="1" x14ac:dyDescent="0.3">
      <c r="A2" s="586" t="s">
        <v>125</v>
      </c>
      <c r="B2" s="587"/>
      <c r="C2" s="587"/>
      <c r="D2" s="587"/>
      <c r="E2" s="587"/>
      <c r="F2" s="587"/>
      <c r="G2" s="587"/>
      <c r="H2" s="587"/>
      <c r="I2" s="588"/>
      <c r="J2" s="298" t="s">
        <v>122</v>
      </c>
      <c r="K2" s="39"/>
      <c r="L2" s="264" t="s">
        <v>193</v>
      </c>
      <c r="M2" s="281" t="s">
        <v>173</v>
      </c>
      <c r="N2" s="309" t="s">
        <v>284</v>
      </c>
      <c r="O2" s="267" t="s">
        <v>402</v>
      </c>
    </row>
    <row r="3" spans="1:20" ht="15.75" customHeight="1" thickBot="1" x14ac:dyDescent="0.3">
      <c r="A3" s="77" t="s">
        <v>532</v>
      </c>
      <c r="B3" s="69"/>
      <c r="C3" s="69"/>
      <c r="D3" s="69"/>
      <c r="E3" s="69"/>
      <c r="F3" s="69"/>
      <c r="G3" s="69"/>
      <c r="H3" s="69"/>
      <c r="I3" s="70"/>
      <c r="J3" s="271"/>
      <c r="K3" s="39"/>
      <c r="L3" s="197" t="e">
        <f>VLOOKUP(J3,HaDeTa,2,FALSE)</f>
        <v>#N/A</v>
      </c>
      <c r="M3" s="210">
        <v>4</v>
      </c>
      <c r="N3" s="401" t="e">
        <f xml:space="preserve"> SUM(L3:L12)</f>
        <v>#N/A</v>
      </c>
      <c r="O3" s="228" t="s">
        <v>153</v>
      </c>
      <c r="R3" s="141" t="s">
        <v>539</v>
      </c>
    </row>
    <row r="4" spans="1:20" ht="15.75" customHeight="1" thickBot="1" x14ac:dyDescent="0.4">
      <c r="A4" s="77" t="s">
        <v>531</v>
      </c>
      <c r="B4" s="69"/>
      <c r="C4" s="69"/>
      <c r="D4" s="69"/>
      <c r="E4" s="69"/>
      <c r="F4" s="69"/>
      <c r="G4" s="69"/>
      <c r="H4" s="69"/>
      <c r="I4" s="70"/>
      <c r="J4" s="203"/>
      <c r="K4" s="39"/>
      <c r="L4" s="197" t="e">
        <f>VLOOKUP(J4,NaSi2Ta,2,FALSE)</f>
        <v>#N/A</v>
      </c>
      <c r="M4" s="210">
        <v>2</v>
      </c>
      <c r="N4" s="397"/>
      <c r="O4" s="169" t="s">
        <v>154</v>
      </c>
      <c r="R4" s="141" t="s">
        <v>534</v>
      </c>
      <c r="S4" s="141">
        <v>0</v>
      </c>
    </row>
    <row r="5" spans="1:20" ht="15.75" thickBot="1" x14ac:dyDescent="0.3">
      <c r="A5" s="77" t="s">
        <v>530</v>
      </c>
      <c r="B5" s="69"/>
      <c r="C5" s="69"/>
      <c r="D5" s="69"/>
      <c r="E5" s="69"/>
      <c r="F5" s="69"/>
      <c r="G5" s="69"/>
      <c r="H5" s="69"/>
      <c r="I5" s="70"/>
      <c r="J5" s="203"/>
      <c r="K5" s="39"/>
      <c r="L5" s="197" t="e">
        <f>VLOOKUP(J5,NaSi2Ta,2,FALSE)</f>
        <v>#N/A</v>
      </c>
      <c r="M5" s="210">
        <v>2</v>
      </c>
      <c r="N5" s="240" t="s">
        <v>170</v>
      </c>
      <c r="O5" s="169" t="s">
        <v>155</v>
      </c>
      <c r="R5" s="141" t="s">
        <v>536</v>
      </c>
      <c r="S5" s="141">
        <v>1</v>
      </c>
    </row>
    <row r="6" spans="1:20" ht="15.75" customHeight="1" thickBot="1" x14ac:dyDescent="0.3">
      <c r="A6" s="77" t="s">
        <v>529</v>
      </c>
      <c r="B6" s="69"/>
      <c r="C6" s="69"/>
      <c r="D6" s="69"/>
      <c r="E6" s="69"/>
      <c r="F6" s="69"/>
      <c r="G6" s="69"/>
      <c r="H6" s="69"/>
      <c r="I6" s="70"/>
      <c r="J6" s="203"/>
      <c r="K6" s="39"/>
      <c r="L6" s="197" t="e">
        <f>VLOOKUP(J6,NuSeTa,2,FALSE)</f>
        <v>#N/A</v>
      </c>
      <c r="M6" s="210">
        <v>3</v>
      </c>
      <c r="N6" s="400" t="e">
        <f>N3/M26</f>
        <v>#N/A</v>
      </c>
      <c r="O6" s="169" t="s">
        <v>157</v>
      </c>
      <c r="R6" s="141" t="s">
        <v>535</v>
      </c>
      <c r="S6" s="141">
        <v>2</v>
      </c>
    </row>
    <row r="7" spans="1:20" ht="15.75" customHeight="1" thickBot="1" x14ac:dyDescent="0.3">
      <c r="A7" s="77" t="s">
        <v>528</v>
      </c>
      <c r="B7" s="69"/>
      <c r="C7" s="69"/>
      <c r="D7" s="69"/>
      <c r="E7" s="69"/>
      <c r="F7" s="69"/>
      <c r="G7" s="69"/>
      <c r="H7" s="69"/>
      <c r="I7" s="70"/>
      <c r="J7" s="203"/>
      <c r="K7" s="39"/>
      <c r="L7" s="197" t="e">
        <f>VLOOKUP(J7,NFTa,2,FALSE)</f>
        <v>#N/A</v>
      </c>
      <c r="M7" s="210">
        <v>2</v>
      </c>
      <c r="N7" s="39"/>
      <c r="O7" s="169" t="s">
        <v>158</v>
      </c>
      <c r="R7" s="141" t="s">
        <v>537</v>
      </c>
      <c r="S7" s="141">
        <v>3</v>
      </c>
    </row>
    <row r="8" spans="1:20" ht="15.75" customHeight="1" thickBot="1" x14ac:dyDescent="0.4">
      <c r="A8" s="77" t="s">
        <v>527</v>
      </c>
      <c r="B8" s="69"/>
      <c r="C8" s="69"/>
      <c r="D8" s="69"/>
      <c r="E8" s="69"/>
      <c r="F8" s="69"/>
      <c r="G8" s="69"/>
      <c r="H8" s="69"/>
      <c r="I8" s="70"/>
      <c r="J8" s="299"/>
      <c r="K8" s="39"/>
      <c r="L8" s="197" t="e">
        <f>VLOOKUP(J8,NeSuTa,2,FALSE)</f>
        <v>#N/A</v>
      </c>
      <c r="M8" s="210">
        <v>2</v>
      </c>
      <c r="N8" s="114"/>
      <c r="O8" s="169" t="s">
        <v>166</v>
      </c>
      <c r="R8" s="141" t="s">
        <v>538</v>
      </c>
      <c r="S8" s="141">
        <v>4</v>
      </c>
    </row>
    <row r="9" spans="1:20" ht="15.75" thickBot="1" x14ac:dyDescent="0.3">
      <c r="A9" s="77" t="s">
        <v>526</v>
      </c>
      <c r="B9" s="69"/>
      <c r="C9" s="69"/>
      <c r="D9" s="69"/>
      <c r="E9" s="69"/>
      <c r="F9" s="69"/>
      <c r="G9" s="69"/>
      <c r="H9" s="69"/>
      <c r="I9" s="70"/>
      <c r="J9" s="300"/>
      <c r="K9" s="39"/>
      <c r="L9" s="197" t="e">
        <f>VLOOKUP(J9,NaTreTa,2,FALSE)</f>
        <v>#N/A</v>
      </c>
      <c r="M9" s="210">
        <v>2</v>
      </c>
      <c r="N9" s="39"/>
      <c r="O9" s="169" t="s">
        <v>168</v>
      </c>
      <c r="R9" s="141" t="s">
        <v>541</v>
      </c>
    </row>
    <row r="10" spans="1:20" ht="15.75" thickBot="1" x14ac:dyDescent="0.3">
      <c r="A10" s="77" t="s">
        <v>525</v>
      </c>
      <c r="B10" s="69"/>
      <c r="C10" s="69"/>
      <c r="D10" s="69"/>
      <c r="E10" s="69"/>
      <c r="F10" s="69"/>
      <c r="G10" s="69"/>
      <c r="H10" s="69"/>
      <c r="I10" s="70"/>
      <c r="J10" s="300"/>
      <c r="K10" s="39"/>
      <c r="L10" s="197" t="e">
        <f>VLOOKUP(J10,NaTreTa,2,FALSE)</f>
        <v>#N/A</v>
      </c>
      <c r="M10" s="210">
        <v>2</v>
      </c>
      <c r="N10" s="39"/>
      <c r="O10" s="169" t="s">
        <v>167</v>
      </c>
      <c r="R10" s="141" t="s">
        <v>10</v>
      </c>
      <c r="S10" s="141">
        <v>0</v>
      </c>
    </row>
    <row r="11" spans="1:20" ht="15.75" thickBot="1" x14ac:dyDescent="0.3">
      <c r="A11" s="77" t="s">
        <v>524</v>
      </c>
      <c r="B11" s="69"/>
      <c r="C11" s="69"/>
      <c r="D11" s="69"/>
      <c r="E11" s="69"/>
      <c r="F11" s="69"/>
      <c r="G11" s="69"/>
      <c r="H11" s="69"/>
      <c r="I11" s="70"/>
      <c r="J11" s="203"/>
      <c r="K11" s="39"/>
      <c r="L11" s="197" t="e">
        <f>VLOOKUP(J11,NaSi2Ta,2,FALSE)</f>
        <v>#N/A</v>
      </c>
      <c r="M11" s="210">
        <v>2</v>
      </c>
      <c r="N11" s="39"/>
      <c r="O11" s="169" t="s">
        <v>287</v>
      </c>
      <c r="R11" s="141" t="s">
        <v>9</v>
      </c>
      <c r="S11" s="141">
        <v>1</v>
      </c>
    </row>
    <row r="12" spans="1:20" ht="15.75" thickBot="1" x14ac:dyDescent="0.3">
      <c r="A12" s="77" t="s">
        <v>523</v>
      </c>
      <c r="B12" s="69"/>
      <c r="C12" s="69"/>
      <c r="D12" s="69"/>
      <c r="E12" s="69"/>
      <c r="F12" s="69"/>
      <c r="G12" s="69"/>
      <c r="H12" s="69"/>
      <c r="I12" s="70"/>
      <c r="J12" s="203"/>
      <c r="K12" s="39"/>
      <c r="L12" s="197" t="e">
        <f>VLOOKUP(J12,NaSi2Ta,2,FALSE)</f>
        <v>#N/A</v>
      </c>
      <c r="M12" s="210">
        <v>2</v>
      </c>
      <c r="N12" s="39"/>
      <c r="O12" s="169" t="s">
        <v>156</v>
      </c>
      <c r="R12" s="141" t="s">
        <v>540</v>
      </c>
      <c r="S12" s="141">
        <v>2</v>
      </c>
    </row>
    <row r="13" spans="1:20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99"/>
      <c r="N13" s="131" t="s">
        <v>276</v>
      </c>
      <c r="O13" s="169" t="s">
        <v>199</v>
      </c>
      <c r="R13" s="141" t="s">
        <v>542</v>
      </c>
    </row>
    <row r="14" spans="1:20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99"/>
      <c r="N14" s="33"/>
      <c r="O14" s="169" t="s">
        <v>352</v>
      </c>
      <c r="R14" s="141" t="s">
        <v>22</v>
      </c>
      <c r="S14" s="141">
        <v>0</v>
      </c>
    </row>
    <row r="15" spans="1:20" x14ac:dyDescent="0.25">
      <c r="A15" s="39"/>
      <c r="B15" s="39"/>
      <c r="C15" s="39"/>
      <c r="D15" s="39"/>
      <c r="E15" s="39"/>
      <c r="F15" s="39"/>
      <c r="G15" s="39"/>
      <c r="H15" s="39"/>
      <c r="I15" s="297"/>
      <c r="J15" s="39"/>
      <c r="K15" s="39"/>
      <c r="L15" s="39"/>
      <c r="M15" s="99"/>
      <c r="N15" s="33"/>
      <c r="O15" s="162" t="s">
        <v>293</v>
      </c>
      <c r="R15" s="141" t="s">
        <v>47</v>
      </c>
      <c r="S15" s="141">
        <v>1</v>
      </c>
    </row>
    <row r="16" spans="1:20" ht="15.75" thickBot="1" x14ac:dyDescent="0.3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99"/>
      <c r="N16" s="33"/>
      <c r="O16" s="163" t="s">
        <v>294</v>
      </c>
      <c r="R16" s="141" t="s">
        <v>48</v>
      </c>
      <c r="S16" s="141">
        <v>2</v>
      </c>
    </row>
    <row r="17" spans="1:19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110"/>
      <c r="N17" s="33"/>
      <c r="O17" s="39"/>
    </row>
    <row r="18" spans="1:19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99"/>
      <c r="N18" s="33"/>
      <c r="O18" s="39"/>
    </row>
    <row r="19" spans="1:19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99"/>
      <c r="N19" s="33"/>
      <c r="O19" s="39"/>
    </row>
    <row r="20" spans="1:19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99"/>
      <c r="N20" s="33"/>
      <c r="O20" s="39"/>
    </row>
    <row r="21" spans="1:19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99"/>
      <c r="N21" s="33"/>
      <c r="O21" s="39"/>
    </row>
    <row r="22" spans="1:19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110"/>
      <c r="N22" s="33"/>
      <c r="O22" s="39"/>
    </row>
    <row r="23" spans="1:19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99"/>
      <c r="N23" s="33"/>
      <c r="O23" s="39"/>
    </row>
    <row r="24" spans="1:19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102"/>
      <c r="N24" s="39"/>
      <c r="O24" s="39"/>
    </row>
    <row r="25" spans="1:19" s="39" customFormat="1" x14ac:dyDescent="0.25">
      <c r="M25" s="102"/>
      <c r="R25" s="141"/>
      <c r="S25" s="141"/>
    </row>
    <row r="26" spans="1:19" s="39" customFormat="1" x14ac:dyDescent="0.25">
      <c r="M26" s="102">
        <f>SUM(M3:M12)</f>
        <v>23</v>
      </c>
      <c r="R26" s="141"/>
      <c r="S26" s="141"/>
    </row>
    <row r="27" spans="1:19" s="39" customFormat="1" x14ac:dyDescent="0.25">
      <c r="M27" s="102"/>
      <c r="R27" s="141"/>
      <c r="S27" s="141"/>
    </row>
    <row r="28" spans="1:19" s="39" customFormat="1" x14ac:dyDescent="0.25">
      <c r="M28" s="102"/>
      <c r="R28" s="141"/>
      <c r="S28" s="141"/>
    </row>
    <row r="29" spans="1:19" s="39" customFormat="1" x14ac:dyDescent="0.25">
      <c r="M29" s="102"/>
      <c r="R29" s="141"/>
      <c r="S29" s="141"/>
    </row>
    <row r="30" spans="1:19" s="39" customFormat="1" x14ac:dyDescent="0.25">
      <c r="M30" s="102"/>
      <c r="R30" s="141"/>
      <c r="S30" s="141"/>
    </row>
    <row r="31" spans="1:19" s="39" customFormat="1" x14ac:dyDescent="0.25">
      <c r="M31" s="102"/>
      <c r="R31" s="141"/>
      <c r="S31" s="141"/>
    </row>
    <row r="32" spans="1:19" s="39" customFormat="1" x14ac:dyDescent="0.25">
      <c r="M32" s="102"/>
      <c r="R32" s="141"/>
      <c r="S32" s="141"/>
    </row>
    <row r="33" spans="13:19" s="39" customFormat="1" x14ac:dyDescent="0.25">
      <c r="M33" s="102"/>
      <c r="R33" s="141"/>
      <c r="S33" s="141"/>
    </row>
    <row r="34" spans="13:19" s="39" customFormat="1" x14ac:dyDescent="0.25">
      <c r="M34" s="102"/>
      <c r="R34" s="141"/>
      <c r="S34" s="141"/>
    </row>
    <row r="35" spans="13:19" s="39" customFormat="1" x14ac:dyDescent="0.25">
      <c r="M35" s="102"/>
      <c r="R35" s="141"/>
      <c r="S35" s="141"/>
    </row>
    <row r="36" spans="13:19" s="39" customFormat="1" x14ac:dyDescent="0.25">
      <c r="M36" s="102"/>
      <c r="R36" s="141"/>
      <c r="S36" s="141"/>
    </row>
    <row r="37" spans="13:19" s="39" customFormat="1" x14ac:dyDescent="0.25">
      <c r="M37" s="102"/>
      <c r="R37" s="141"/>
      <c r="S37" s="141"/>
    </row>
    <row r="38" spans="13:19" s="39" customFormat="1" x14ac:dyDescent="0.25">
      <c r="M38" s="102"/>
      <c r="R38" s="141"/>
      <c r="S38" s="141"/>
    </row>
    <row r="39" spans="13:19" s="39" customFormat="1" x14ac:dyDescent="0.25">
      <c r="M39" s="102"/>
      <c r="R39" s="141"/>
      <c r="S39" s="141"/>
    </row>
    <row r="40" spans="13:19" s="39" customFormat="1" x14ac:dyDescent="0.25">
      <c r="M40" s="102"/>
      <c r="R40" s="141"/>
      <c r="S40" s="141"/>
    </row>
    <row r="41" spans="13:19" s="39" customFormat="1" x14ac:dyDescent="0.25">
      <c r="M41" s="102"/>
      <c r="R41" s="141"/>
      <c r="S41" s="141"/>
    </row>
    <row r="42" spans="13:19" s="39" customFormat="1" x14ac:dyDescent="0.25">
      <c r="M42" s="102"/>
      <c r="R42" s="141"/>
      <c r="S42" s="141"/>
    </row>
    <row r="43" spans="13:19" s="39" customFormat="1" x14ac:dyDescent="0.25">
      <c r="M43" s="102"/>
      <c r="R43" s="141"/>
      <c r="S43" s="141"/>
    </row>
    <row r="44" spans="13:19" s="39" customFormat="1" x14ac:dyDescent="0.25">
      <c r="M44" s="102"/>
      <c r="R44" s="141"/>
      <c r="S44" s="141"/>
    </row>
    <row r="45" spans="13:19" s="39" customFormat="1" x14ac:dyDescent="0.25">
      <c r="M45" s="102"/>
      <c r="R45" s="141"/>
      <c r="S45" s="141"/>
    </row>
    <row r="46" spans="13:19" s="39" customFormat="1" x14ac:dyDescent="0.25">
      <c r="M46" s="102"/>
      <c r="R46" s="141"/>
      <c r="S46" s="141"/>
    </row>
    <row r="47" spans="13:19" s="39" customFormat="1" x14ac:dyDescent="0.25">
      <c r="M47" s="102"/>
      <c r="R47" s="141"/>
      <c r="S47" s="141"/>
    </row>
    <row r="48" spans="13:19" s="39" customFormat="1" x14ac:dyDescent="0.25">
      <c r="M48" s="102"/>
      <c r="R48" s="141"/>
      <c r="S48" s="141"/>
    </row>
    <row r="49" spans="13:19" s="39" customFormat="1" x14ac:dyDescent="0.25">
      <c r="M49" s="102"/>
      <c r="R49" s="141"/>
      <c r="S49" s="141"/>
    </row>
    <row r="50" spans="13:19" s="39" customFormat="1" x14ac:dyDescent="0.25">
      <c r="M50" s="102"/>
      <c r="R50" s="141"/>
      <c r="S50" s="141"/>
    </row>
    <row r="51" spans="13:19" s="39" customFormat="1" x14ac:dyDescent="0.25">
      <c r="M51" s="102"/>
      <c r="R51" s="141"/>
      <c r="S51" s="141"/>
    </row>
    <row r="52" spans="13:19" s="39" customFormat="1" x14ac:dyDescent="0.25">
      <c r="M52" s="102"/>
      <c r="R52" s="141"/>
      <c r="S52" s="141"/>
    </row>
    <row r="53" spans="13:19" s="39" customFormat="1" x14ac:dyDescent="0.25">
      <c r="M53" s="102"/>
      <c r="R53" s="141"/>
      <c r="S53" s="141"/>
    </row>
    <row r="54" spans="13:19" s="39" customFormat="1" x14ac:dyDescent="0.25">
      <c r="M54" s="102"/>
      <c r="R54" s="141"/>
      <c r="S54" s="141"/>
    </row>
    <row r="55" spans="13:19" s="39" customFormat="1" x14ac:dyDescent="0.25">
      <c r="M55" s="102"/>
      <c r="R55" s="141"/>
      <c r="S55" s="141"/>
    </row>
    <row r="56" spans="13:19" s="39" customFormat="1" x14ac:dyDescent="0.25">
      <c r="M56" s="102"/>
      <c r="R56" s="141"/>
      <c r="S56" s="141"/>
    </row>
    <row r="57" spans="13:19" s="39" customFormat="1" x14ac:dyDescent="0.25">
      <c r="M57" s="102"/>
      <c r="R57" s="141"/>
      <c r="S57" s="141"/>
    </row>
    <row r="58" spans="13:19" s="39" customFormat="1" x14ac:dyDescent="0.25">
      <c r="M58" s="102"/>
      <c r="R58" s="141"/>
      <c r="S58" s="141"/>
    </row>
    <row r="59" spans="13:19" s="39" customFormat="1" x14ac:dyDescent="0.25">
      <c r="M59" s="102"/>
      <c r="R59" s="141"/>
      <c r="S59" s="141"/>
    </row>
    <row r="60" spans="13:19" s="39" customFormat="1" x14ac:dyDescent="0.25">
      <c r="M60" s="102"/>
      <c r="R60" s="141"/>
      <c r="S60" s="141"/>
    </row>
    <row r="61" spans="13:19" s="39" customFormat="1" x14ac:dyDescent="0.25">
      <c r="M61" s="102"/>
      <c r="R61" s="141"/>
      <c r="S61" s="141"/>
    </row>
    <row r="62" spans="13:19" s="39" customFormat="1" x14ac:dyDescent="0.25">
      <c r="M62" s="102"/>
      <c r="R62" s="141"/>
      <c r="S62" s="141"/>
    </row>
    <row r="63" spans="13:19" s="39" customFormat="1" x14ac:dyDescent="0.25">
      <c r="M63" s="102"/>
      <c r="R63" s="141"/>
      <c r="S63" s="141"/>
    </row>
    <row r="64" spans="13:19" s="39" customFormat="1" x14ac:dyDescent="0.25">
      <c r="M64" s="102"/>
      <c r="R64" s="141"/>
      <c r="S64" s="141"/>
    </row>
    <row r="65" spans="13:19" s="39" customFormat="1" x14ac:dyDescent="0.25">
      <c r="M65" s="102"/>
      <c r="R65" s="141"/>
      <c r="S65" s="141"/>
    </row>
    <row r="66" spans="13:19" s="39" customFormat="1" x14ac:dyDescent="0.25">
      <c r="M66" s="102"/>
      <c r="R66" s="141"/>
      <c r="S66" s="141"/>
    </row>
    <row r="67" spans="13:19" s="39" customFormat="1" x14ac:dyDescent="0.25">
      <c r="M67" s="102"/>
      <c r="R67" s="141"/>
      <c r="S67" s="141"/>
    </row>
    <row r="68" spans="13:19" s="39" customFormat="1" x14ac:dyDescent="0.25">
      <c r="M68" s="102"/>
      <c r="R68" s="141"/>
      <c r="S68" s="141"/>
    </row>
    <row r="69" spans="13:19" s="39" customFormat="1" x14ac:dyDescent="0.25">
      <c r="M69" s="102"/>
      <c r="R69" s="141"/>
      <c r="S69" s="141"/>
    </row>
    <row r="70" spans="13:19" s="39" customFormat="1" x14ac:dyDescent="0.25">
      <c r="M70" s="102"/>
      <c r="R70" s="141"/>
      <c r="S70" s="141"/>
    </row>
    <row r="71" spans="13:19" s="39" customFormat="1" x14ac:dyDescent="0.25">
      <c r="M71" s="102"/>
      <c r="R71" s="141"/>
      <c r="S71" s="141"/>
    </row>
    <row r="72" spans="13:19" s="39" customFormat="1" x14ac:dyDescent="0.25">
      <c r="M72" s="102"/>
      <c r="R72" s="141"/>
      <c r="S72" s="141"/>
    </row>
    <row r="73" spans="13:19" s="39" customFormat="1" x14ac:dyDescent="0.25">
      <c r="M73" s="102"/>
      <c r="R73" s="141"/>
      <c r="S73" s="141"/>
    </row>
    <row r="74" spans="13:19" s="39" customFormat="1" x14ac:dyDescent="0.25">
      <c r="M74" s="102"/>
      <c r="R74" s="141"/>
      <c r="S74" s="141"/>
    </row>
    <row r="75" spans="13:19" s="39" customFormat="1" x14ac:dyDescent="0.25">
      <c r="M75" s="102"/>
      <c r="R75" s="141"/>
      <c r="S75" s="141"/>
    </row>
    <row r="76" spans="13:19" s="39" customFormat="1" x14ac:dyDescent="0.25">
      <c r="M76" s="102"/>
      <c r="R76" s="141"/>
      <c r="S76" s="141"/>
    </row>
    <row r="77" spans="13:19" s="39" customFormat="1" x14ac:dyDescent="0.25">
      <c r="M77" s="102"/>
      <c r="R77" s="141"/>
      <c r="S77" s="141"/>
    </row>
    <row r="78" spans="13:19" s="39" customFormat="1" x14ac:dyDescent="0.25">
      <c r="M78" s="102"/>
      <c r="R78" s="141"/>
      <c r="S78" s="141"/>
    </row>
    <row r="79" spans="13:19" s="39" customFormat="1" x14ac:dyDescent="0.25">
      <c r="M79" s="102"/>
      <c r="R79" s="141"/>
      <c r="S79" s="141"/>
    </row>
    <row r="80" spans="13:19" s="39" customFormat="1" x14ac:dyDescent="0.25">
      <c r="M80" s="102"/>
      <c r="R80" s="141"/>
      <c r="S80" s="141"/>
    </row>
    <row r="81" spans="13:19" s="39" customFormat="1" x14ac:dyDescent="0.25">
      <c r="M81" s="102"/>
      <c r="R81" s="141"/>
      <c r="S81" s="141"/>
    </row>
    <row r="82" spans="13:19" s="39" customFormat="1" x14ac:dyDescent="0.25">
      <c r="M82" s="102"/>
      <c r="R82" s="141"/>
      <c r="S82" s="141"/>
    </row>
    <row r="83" spans="13:19" s="39" customFormat="1" x14ac:dyDescent="0.25">
      <c r="M83" s="102"/>
      <c r="R83" s="141"/>
      <c r="S83" s="141"/>
    </row>
    <row r="84" spans="13:19" s="39" customFormat="1" x14ac:dyDescent="0.25">
      <c r="M84" s="102"/>
      <c r="R84" s="141"/>
      <c r="S84" s="141"/>
    </row>
    <row r="85" spans="13:19" s="39" customFormat="1" x14ac:dyDescent="0.25">
      <c r="M85" s="102"/>
      <c r="R85" s="141"/>
      <c r="S85" s="141"/>
    </row>
    <row r="86" spans="13:19" s="39" customFormat="1" x14ac:dyDescent="0.25">
      <c r="M86" s="102"/>
      <c r="R86" s="141"/>
      <c r="S86" s="141"/>
    </row>
    <row r="87" spans="13:19" s="39" customFormat="1" x14ac:dyDescent="0.25">
      <c r="M87" s="102"/>
      <c r="R87" s="141"/>
      <c r="S87" s="141"/>
    </row>
    <row r="88" spans="13:19" s="39" customFormat="1" x14ac:dyDescent="0.25">
      <c r="M88" s="102"/>
      <c r="R88" s="141"/>
      <c r="S88" s="141"/>
    </row>
    <row r="89" spans="13:19" s="39" customFormat="1" x14ac:dyDescent="0.25">
      <c r="M89" s="102"/>
      <c r="R89" s="141"/>
      <c r="S89" s="141"/>
    </row>
    <row r="90" spans="13:19" s="39" customFormat="1" x14ac:dyDescent="0.25">
      <c r="M90" s="102"/>
      <c r="R90" s="141"/>
      <c r="S90" s="141"/>
    </row>
    <row r="91" spans="13:19" s="39" customFormat="1" x14ac:dyDescent="0.25">
      <c r="M91" s="102"/>
      <c r="R91" s="141"/>
      <c r="S91" s="141"/>
    </row>
    <row r="92" spans="13:19" s="39" customFormat="1" x14ac:dyDescent="0.25">
      <c r="M92" s="102"/>
      <c r="R92" s="141"/>
      <c r="S92" s="141"/>
    </row>
    <row r="93" spans="13:19" s="39" customFormat="1" x14ac:dyDescent="0.25">
      <c r="M93" s="102"/>
      <c r="R93" s="141"/>
      <c r="S93" s="141"/>
    </row>
    <row r="94" spans="13:19" s="39" customFormat="1" x14ac:dyDescent="0.25">
      <c r="M94" s="102"/>
      <c r="R94" s="141"/>
      <c r="S94" s="141"/>
    </row>
    <row r="95" spans="13:19" s="39" customFormat="1" x14ac:dyDescent="0.25">
      <c r="M95" s="102"/>
      <c r="R95" s="141"/>
      <c r="S95" s="141"/>
    </row>
    <row r="96" spans="13:19" s="39" customFormat="1" x14ac:dyDescent="0.25">
      <c r="M96" s="102"/>
      <c r="R96" s="141"/>
      <c r="S96" s="141"/>
    </row>
    <row r="97" spans="13:19" s="39" customFormat="1" x14ac:dyDescent="0.25">
      <c r="M97" s="102"/>
      <c r="R97" s="141"/>
      <c r="S97" s="141"/>
    </row>
    <row r="98" spans="13:19" s="39" customFormat="1" x14ac:dyDescent="0.25">
      <c r="M98" s="102"/>
      <c r="R98" s="141"/>
      <c r="S98" s="141"/>
    </row>
    <row r="99" spans="13:19" s="39" customFormat="1" x14ac:dyDescent="0.25">
      <c r="M99" s="102"/>
      <c r="R99" s="141"/>
      <c r="S99" s="141"/>
    </row>
    <row r="100" spans="13:19" s="39" customFormat="1" x14ac:dyDescent="0.25">
      <c r="M100" s="102"/>
      <c r="R100" s="141"/>
      <c r="S100" s="141"/>
    </row>
    <row r="101" spans="13:19" s="39" customFormat="1" x14ac:dyDescent="0.25">
      <c r="M101" s="102"/>
      <c r="R101" s="141"/>
      <c r="S101" s="141"/>
    </row>
    <row r="102" spans="13:19" s="39" customFormat="1" x14ac:dyDescent="0.25">
      <c r="M102" s="102"/>
      <c r="R102" s="141"/>
      <c r="S102" s="141"/>
    </row>
    <row r="103" spans="13:19" s="39" customFormat="1" x14ac:dyDescent="0.25">
      <c r="M103" s="102"/>
      <c r="R103" s="141"/>
      <c r="S103" s="141"/>
    </row>
    <row r="104" spans="13:19" s="39" customFormat="1" x14ac:dyDescent="0.25">
      <c r="M104" s="102"/>
      <c r="R104" s="141"/>
      <c r="S104" s="141"/>
    </row>
    <row r="105" spans="13:19" s="39" customFormat="1" x14ac:dyDescent="0.25">
      <c r="M105" s="102"/>
      <c r="R105" s="141"/>
      <c r="S105" s="141"/>
    </row>
    <row r="106" spans="13:19" s="39" customFormat="1" x14ac:dyDescent="0.25">
      <c r="M106" s="102"/>
      <c r="R106" s="141"/>
      <c r="S106" s="141"/>
    </row>
    <row r="107" spans="13:19" s="39" customFormat="1" x14ac:dyDescent="0.25">
      <c r="M107" s="102"/>
      <c r="R107" s="141"/>
      <c r="S107" s="141"/>
    </row>
    <row r="108" spans="13:19" s="39" customFormat="1" x14ac:dyDescent="0.25">
      <c r="M108" s="102"/>
      <c r="R108" s="141"/>
      <c r="S108" s="141"/>
    </row>
    <row r="109" spans="13:19" s="39" customFormat="1" x14ac:dyDescent="0.25">
      <c r="M109" s="102"/>
      <c r="R109" s="141"/>
      <c r="S109" s="141"/>
    </row>
    <row r="110" spans="13:19" s="39" customFormat="1" x14ac:dyDescent="0.25">
      <c r="M110" s="102"/>
      <c r="R110" s="141"/>
      <c r="S110" s="141"/>
    </row>
    <row r="111" spans="13:19" s="39" customFormat="1" x14ac:dyDescent="0.25">
      <c r="M111" s="102"/>
      <c r="R111" s="141"/>
      <c r="S111" s="141"/>
    </row>
    <row r="112" spans="13:19" s="39" customFormat="1" x14ac:dyDescent="0.25">
      <c r="M112" s="102"/>
      <c r="R112" s="141"/>
      <c r="S112" s="141"/>
    </row>
    <row r="113" spans="13:19" s="39" customFormat="1" x14ac:dyDescent="0.25">
      <c r="M113" s="102"/>
      <c r="R113" s="141"/>
      <c r="S113" s="141"/>
    </row>
    <row r="114" spans="13:19" s="39" customFormat="1" x14ac:dyDescent="0.25">
      <c r="M114" s="102"/>
      <c r="R114" s="141"/>
      <c r="S114" s="141"/>
    </row>
    <row r="115" spans="13:19" s="39" customFormat="1" x14ac:dyDescent="0.25">
      <c r="M115" s="102"/>
      <c r="R115" s="141"/>
      <c r="S115" s="141"/>
    </row>
    <row r="116" spans="13:19" s="39" customFormat="1" x14ac:dyDescent="0.25">
      <c r="M116" s="102"/>
      <c r="R116" s="141"/>
      <c r="S116" s="141"/>
    </row>
    <row r="117" spans="13:19" s="39" customFormat="1" x14ac:dyDescent="0.25">
      <c r="M117" s="102"/>
      <c r="R117" s="141"/>
      <c r="S117" s="141"/>
    </row>
    <row r="118" spans="13:19" s="39" customFormat="1" x14ac:dyDescent="0.25">
      <c r="M118" s="102"/>
      <c r="R118" s="141"/>
      <c r="S118" s="141"/>
    </row>
    <row r="119" spans="13:19" s="39" customFormat="1" x14ac:dyDescent="0.25">
      <c r="M119" s="102"/>
      <c r="R119" s="141"/>
      <c r="S119" s="141"/>
    </row>
    <row r="120" spans="13:19" s="39" customFormat="1" x14ac:dyDescent="0.25">
      <c r="M120" s="102"/>
      <c r="R120" s="141"/>
      <c r="S120" s="141"/>
    </row>
    <row r="121" spans="13:19" s="39" customFormat="1" x14ac:dyDescent="0.25">
      <c r="M121" s="102"/>
      <c r="R121" s="141"/>
      <c r="S121" s="141"/>
    </row>
    <row r="122" spans="13:19" s="39" customFormat="1" x14ac:dyDescent="0.25">
      <c r="M122" s="102"/>
      <c r="R122" s="141"/>
      <c r="S122" s="141"/>
    </row>
    <row r="123" spans="13:19" s="39" customFormat="1" x14ac:dyDescent="0.25">
      <c r="M123" s="102"/>
      <c r="R123" s="141"/>
      <c r="S123" s="141"/>
    </row>
    <row r="124" spans="13:19" s="39" customFormat="1" x14ac:dyDescent="0.25">
      <c r="M124" s="102"/>
      <c r="R124" s="141"/>
      <c r="S124" s="141"/>
    </row>
    <row r="125" spans="13:19" s="39" customFormat="1" x14ac:dyDescent="0.25">
      <c r="M125" s="102"/>
      <c r="R125" s="141"/>
      <c r="S125" s="141"/>
    </row>
    <row r="126" spans="13:19" s="39" customFormat="1" x14ac:dyDescent="0.25">
      <c r="M126" s="102"/>
      <c r="R126" s="141"/>
      <c r="S126" s="141"/>
    </row>
    <row r="127" spans="13:19" s="39" customFormat="1" x14ac:dyDescent="0.25">
      <c r="M127" s="102"/>
      <c r="R127" s="141"/>
      <c r="S127" s="141"/>
    </row>
    <row r="128" spans="13:19" s="39" customFormat="1" x14ac:dyDescent="0.25">
      <c r="M128" s="102"/>
      <c r="R128" s="141"/>
      <c r="S128" s="141"/>
    </row>
    <row r="129" spans="13:19" s="39" customFormat="1" x14ac:dyDescent="0.25">
      <c r="M129" s="102"/>
      <c r="R129" s="141"/>
      <c r="S129" s="141"/>
    </row>
    <row r="130" spans="13:19" s="39" customFormat="1" x14ac:dyDescent="0.25">
      <c r="M130" s="102"/>
      <c r="R130" s="141"/>
      <c r="S130" s="141"/>
    </row>
    <row r="131" spans="13:19" s="39" customFormat="1" x14ac:dyDescent="0.25">
      <c r="M131" s="102"/>
      <c r="R131" s="141"/>
      <c r="S131" s="141"/>
    </row>
    <row r="132" spans="13:19" s="39" customFormat="1" x14ac:dyDescent="0.25">
      <c r="M132" s="102"/>
      <c r="R132" s="141"/>
      <c r="S132" s="141"/>
    </row>
    <row r="133" spans="13:19" s="39" customFormat="1" x14ac:dyDescent="0.25">
      <c r="M133" s="102"/>
      <c r="R133" s="141"/>
      <c r="S133" s="141"/>
    </row>
    <row r="134" spans="13:19" s="39" customFormat="1" x14ac:dyDescent="0.25">
      <c r="M134" s="102"/>
      <c r="R134" s="141"/>
      <c r="S134" s="141"/>
    </row>
    <row r="135" spans="13:19" s="39" customFormat="1" x14ac:dyDescent="0.25">
      <c r="M135" s="102"/>
      <c r="R135" s="141"/>
      <c r="S135" s="141"/>
    </row>
    <row r="136" spans="13:19" s="39" customFormat="1" x14ac:dyDescent="0.25">
      <c r="M136" s="102"/>
      <c r="R136" s="141"/>
      <c r="S136" s="141"/>
    </row>
    <row r="137" spans="13:19" s="39" customFormat="1" x14ac:dyDescent="0.25">
      <c r="M137" s="102"/>
      <c r="R137" s="141"/>
      <c r="S137" s="141"/>
    </row>
    <row r="138" spans="13:19" s="39" customFormat="1" x14ac:dyDescent="0.25">
      <c r="M138" s="102"/>
      <c r="R138" s="141"/>
      <c r="S138" s="141"/>
    </row>
    <row r="139" spans="13:19" s="39" customFormat="1" x14ac:dyDescent="0.25">
      <c r="M139" s="102"/>
      <c r="R139" s="141"/>
      <c r="S139" s="141"/>
    </row>
    <row r="140" spans="13:19" s="39" customFormat="1" x14ac:dyDescent="0.25">
      <c r="M140" s="102"/>
      <c r="R140" s="141"/>
      <c r="S140" s="141"/>
    </row>
    <row r="141" spans="13:19" s="39" customFormat="1" x14ac:dyDescent="0.25">
      <c r="M141" s="102"/>
      <c r="R141" s="141"/>
      <c r="S141" s="141"/>
    </row>
    <row r="142" spans="13:19" s="39" customFormat="1" x14ac:dyDescent="0.25">
      <c r="M142" s="102"/>
      <c r="R142" s="141"/>
      <c r="S142" s="141"/>
    </row>
    <row r="143" spans="13:19" s="39" customFormat="1" x14ac:dyDescent="0.25">
      <c r="M143" s="102"/>
      <c r="R143" s="141"/>
      <c r="S143" s="141"/>
    </row>
    <row r="144" spans="13:19" s="39" customFormat="1" x14ac:dyDescent="0.25">
      <c r="M144" s="102"/>
      <c r="R144" s="141"/>
      <c r="S144" s="141"/>
    </row>
    <row r="145" spans="13:19" s="39" customFormat="1" x14ac:dyDescent="0.25">
      <c r="M145" s="102"/>
      <c r="R145" s="141"/>
      <c r="S145" s="141"/>
    </row>
    <row r="146" spans="13:19" s="39" customFormat="1" x14ac:dyDescent="0.25">
      <c r="M146" s="102"/>
      <c r="R146" s="141"/>
      <c r="S146" s="141"/>
    </row>
    <row r="147" spans="13:19" s="39" customFormat="1" x14ac:dyDescent="0.25">
      <c r="M147" s="102"/>
      <c r="R147" s="141"/>
      <c r="S147" s="141"/>
    </row>
    <row r="148" spans="13:19" s="39" customFormat="1" x14ac:dyDescent="0.25">
      <c r="M148" s="102"/>
      <c r="R148" s="141"/>
      <c r="S148" s="141"/>
    </row>
    <row r="149" spans="13:19" s="39" customFormat="1" x14ac:dyDescent="0.25">
      <c r="M149" s="102"/>
      <c r="R149" s="141"/>
      <c r="S149" s="141"/>
    </row>
    <row r="150" spans="13:19" s="39" customFormat="1" x14ac:dyDescent="0.25">
      <c r="M150" s="102"/>
      <c r="R150" s="141"/>
      <c r="S150" s="141"/>
    </row>
    <row r="151" spans="13:19" s="39" customFormat="1" x14ac:dyDescent="0.25">
      <c r="M151" s="102"/>
      <c r="R151" s="141"/>
      <c r="S151" s="141"/>
    </row>
    <row r="152" spans="13:19" s="39" customFormat="1" x14ac:dyDescent="0.25">
      <c r="M152" s="102"/>
      <c r="R152" s="141"/>
      <c r="S152" s="141"/>
    </row>
    <row r="153" spans="13:19" s="39" customFormat="1" x14ac:dyDescent="0.25">
      <c r="M153" s="102"/>
      <c r="R153" s="141"/>
      <c r="S153" s="141"/>
    </row>
    <row r="154" spans="13:19" s="39" customFormat="1" x14ac:dyDescent="0.25">
      <c r="M154" s="102"/>
      <c r="R154" s="141"/>
      <c r="S154" s="141"/>
    </row>
    <row r="155" spans="13:19" s="39" customFormat="1" x14ac:dyDescent="0.25">
      <c r="M155" s="102"/>
      <c r="R155" s="141"/>
      <c r="S155" s="141"/>
    </row>
    <row r="156" spans="13:19" s="39" customFormat="1" x14ac:dyDescent="0.25">
      <c r="M156" s="102"/>
      <c r="R156" s="141"/>
      <c r="S156" s="141"/>
    </row>
    <row r="157" spans="13:19" s="39" customFormat="1" x14ac:dyDescent="0.25">
      <c r="M157" s="102"/>
      <c r="R157" s="141"/>
      <c r="S157" s="141"/>
    </row>
    <row r="158" spans="13:19" s="39" customFormat="1" x14ac:dyDescent="0.25">
      <c r="M158" s="102"/>
      <c r="R158" s="141"/>
      <c r="S158" s="141"/>
    </row>
    <row r="159" spans="13:19" s="39" customFormat="1" x14ac:dyDescent="0.25">
      <c r="M159" s="102"/>
      <c r="R159" s="141"/>
      <c r="S159" s="141"/>
    </row>
    <row r="160" spans="13:19" s="39" customFormat="1" x14ac:dyDescent="0.25">
      <c r="M160" s="102"/>
      <c r="R160" s="141"/>
      <c r="S160" s="141"/>
    </row>
    <row r="161" spans="13:19" s="39" customFormat="1" x14ac:dyDescent="0.25">
      <c r="M161" s="102"/>
      <c r="R161" s="141"/>
      <c r="S161" s="141"/>
    </row>
    <row r="162" spans="13:19" s="39" customFormat="1" x14ac:dyDescent="0.25">
      <c r="M162" s="102"/>
      <c r="R162" s="141"/>
      <c r="S162" s="141"/>
    </row>
    <row r="163" spans="13:19" s="39" customFormat="1" x14ac:dyDescent="0.25">
      <c r="M163" s="102"/>
      <c r="R163" s="141"/>
      <c r="S163" s="141"/>
    </row>
    <row r="164" spans="13:19" s="39" customFormat="1" x14ac:dyDescent="0.25">
      <c r="M164" s="102"/>
      <c r="R164" s="141"/>
      <c r="S164" s="141"/>
    </row>
    <row r="165" spans="13:19" s="39" customFormat="1" x14ac:dyDescent="0.25">
      <c r="M165" s="102"/>
      <c r="R165" s="141"/>
      <c r="S165" s="141"/>
    </row>
    <row r="166" spans="13:19" s="39" customFormat="1" x14ac:dyDescent="0.25">
      <c r="M166" s="102"/>
      <c r="R166" s="141"/>
      <c r="S166" s="141"/>
    </row>
    <row r="167" spans="13:19" s="39" customFormat="1" x14ac:dyDescent="0.25">
      <c r="M167" s="102"/>
      <c r="R167" s="141"/>
      <c r="S167" s="141"/>
    </row>
    <row r="168" spans="13:19" s="39" customFormat="1" x14ac:dyDescent="0.25">
      <c r="M168" s="102"/>
      <c r="R168" s="141"/>
      <c r="S168" s="141"/>
    </row>
    <row r="169" spans="13:19" s="39" customFormat="1" x14ac:dyDescent="0.25">
      <c r="M169" s="102"/>
      <c r="R169" s="141"/>
      <c r="S169" s="141"/>
    </row>
    <row r="170" spans="13:19" s="39" customFormat="1" x14ac:dyDescent="0.25">
      <c r="M170" s="102"/>
      <c r="R170" s="141"/>
      <c r="S170" s="141"/>
    </row>
    <row r="171" spans="13:19" s="39" customFormat="1" x14ac:dyDescent="0.25">
      <c r="M171" s="102"/>
      <c r="R171" s="141"/>
      <c r="S171" s="141"/>
    </row>
    <row r="172" spans="13:19" s="39" customFormat="1" x14ac:dyDescent="0.25">
      <c r="M172" s="102"/>
      <c r="R172" s="141"/>
      <c r="S172" s="141"/>
    </row>
    <row r="173" spans="13:19" s="39" customFormat="1" x14ac:dyDescent="0.25">
      <c r="M173" s="102"/>
      <c r="R173" s="141"/>
      <c r="S173" s="141"/>
    </row>
    <row r="174" spans="13:19" s="39" customFormat="1" x14ac:dyDescent="0.25">
      <c r="M174" s="102"/>
      <c r="R174" s="141"/>
      <c r="S174" s="141"/>
    </row>
    <row r="175" spans="13:19" s="39" customFormat="1" x14ac:dyDescent="0.25">
      <c r="M175" s="102"/>
      <c r="R175" s="141"/>
      <c r="S175" s="141"/>
    </row>
    <row r="176" spans="13:19" s="39" customFormat="1" x14ac:dyDescent="0.25">
      <c r="M176" s="102"/>
      <c r="R176" s="141"/>
      <c r="S176" s="141"/>
    </row>
    <row r="177" spans="13:19" s="39" customFormat="1" x14ac:dyDescent="0.25">
      <c r="M177" s="102"/>
      <c r="R177" s="141"/>
      <c r="S177" s="141"/>
    </row>
    <row r="178" spans="13:19" s="39" customFormat="1" x14ac:dyDescent="0.25">
      <c r="M178" s="102"/>
      <c r="R178" s="141"/>
      <c r="S178" s="141"/>
    </row>
    <row r="179" spans="13:19" s="39" customFormat="1" x14ac:dyDescent="0.25">
      <c r="M179" s="102"/>
      <c r="R179" s="141"/>
      <c r="S179" s="141"/>
    </row>
    <row r="180" spans="13:19" s="39" customFormat="1" x14ac:dyDescent="0.25">
      <c r="M180" s="102"/>
      <c r="R180" s="141"/>
      <c r="S180" s="141"/>
    </row>
    <row r="181" spans="13:19" s="39" customFormat="1" x14ac:dyDescent="0.25">
      <c r="M181" s="102"/>
      <c r="R181" s="141"/>
      <c r="S181" s="141"/>
    </row>
    <row r="182" spans="13:19" s="39" customFormat="1" x14ac:dyDescent="0.25">
      <c r="M182" s="102"/>
      <c r="R182" s="141"/>
      <c r="S182" s="141"/>
    </row>
    <row r="183" spans="13:19" s="39" customFormat="1" x14ac:dyDescent="0.25">
      <c r="M183" s="102"/>
      <c r="R183" s="141"/>
      <c r="S183" s="141"/>
    </row>
    <row r="184" spans="13:19" s="39" customFormat="1" x14ac:dyDescent="0.25">
      <c r="M184" s="102"/>
      <c r="R184" s="141"/>
      <c r="S184" s="141"/>
    </row>
    <row r="185" spans="13:19" s="39" customFormat="1" x14ac:dyDescent="0.25">
      <c r="M185" s="102"/>
      <c r="R185" s="141"/>
      <c r="S185" s="141"/>
    </row>
    <row r="186" spans="13:19" s="39" customFormat="1" x14ac:dyDescent="0.25">
      <c r="M186" s="102"/>
      <c r="R186" s="141"/>
      <c r="S186" s="141"/>
    </row>
    <row r="187" spans="13:19" s="39" customFormat="1" x14ac:dyDescent="0.25">
      <c r="M187" s="102"/>
      <c r="R187" s="141"/>
      <c r="S187" s="141"/>
    </row>
    <row r="188" spans="13:19" s="39" customFormat="1" x14ac:dyDescent="0.25">
      <c r="M188" s="102"/>
      <c r="R188" s="141"/>
      <c r="S188" s="141"/>
    </row>
    <row r="189" spans="13:19" s="39" customFormat="1" x14ac:dyDescent="0.25">
      <c r="M189" s="102"/>
      <c r="R189" s="141"/>
      <c r="S189" s="141"/>
    </row>
    <row r="190" spans="13:19" s="39" customFormat="1" x14ac:dyDescent="0.25">
      <c r="M190" s="102"/>
      <c r="R190" s="141"/>
      <c r="S190" s="141"/>
    </row>
    <row r="191" spans="13:19" s="39" customFormat="1" x14ac:dyDescent="0.25">
      <c r="M191" s="102"/>
      <c r="R191" s="141"/>
      <c r="S191" s="141"/>
    </row>
    <row r="192" spans="13:19" s="39" customFormat="1" x14ac:dyDescent="0.25">
      <c r="M192" s="102"/>
      <c r="R192" s="141"/>
      <c r="S192" s="141"/>
    </row>
    <row r="193" spans="13:19" s="39" customFormat="1" x14ac:dyDescent="0.25">
      <c r="M193" s="102"/>
      <c r="R193" s="141"/>
      <c r="S193" s="141"/>
    </row>
    <row r="194" spans="13:19" s="39" customFormat="1" x14ac:dyDescent="0.25">
      <c r="M194" s="102"/>
      <c r="R194" s="141"/>
      <c r="S194" s="141"/>
    </row>
    <row r="195" spans="13:19" s="39" customFormat="1" x14ac:dyDescent="0.25">
      <c r="M195" s="102"/>
      <c r="R195" s="141"/>
      <c r="S195" s="141"/>
    </row>
    <row r="196" spans="13:19" s="39" customFormat="1" x14ac:dyDescent="0.25">
      <c r="M196" s="102"/>
      <c r="R196" s="141"/>
      <c r="S196" s="141"/>
    </row>
    <row r="197" spans="13:19" s="39" customFormat="1" x14ac:dyDescent="0.25">
      <c r="M197" s="102"/>
      <c r="R197" s="141"/>
      <c r="S197" s="141"/>
    </row>
    <row r="198" spans="13:19" s="39" customFormat="1" x14ac:dyDescent="0.25">
      <c r="M198" s="102"/>
      <c r="R198" s="141"/>
      <c r="S198" s="141"/>
    </row>
    <row r="199" spans="13:19" s="39" customFormat="1" x14ac:dyDescent="0.25">
      <c r="M199" s="102"/>
      <c r="R199" s="141"/>
      <c r="S199" s="141"/>
    </row>
    <row r="200" spans="13:19" s="39" customFormat="1" x14ac:dyDescent="0.25">
      <c r="M200" s="102"/>
      <c r="R200" s="141"/>
      <c r="S200" s="141"/>
    </row>
    <row r="201" spans="13:19" s="39" customFormat="1" x14ac:dyDescent="0.25">
      <c r="M201" s="102"/>
      <c r="R201" s="141"/>
      <c r="S201" s="141"/>
    </row>
    <row r="202" spans="13:19" s="39" customFormat="1" x14ac:dyDescent="0.25">
      <c r="M202" s="102"/>
      <c r="R202" s="141"/>
      <c r="S202" s="141"/>
    </row>
    <row r="203" spans="13:19" s="39" customFormat="1" x14ac:dyDescent="0.25">
      <c r="M203" s="102"/>
      <c r="R203" s="141"/>
      <c r="S203" s="141"/>
    </row>
    <row r="204" spans="13:19" s="39" customFormat="1" x14ac:dyDescent="0.25">
      <c r="M204" s="102"/>
      <c r="R204" s="141"/>
      <c r="S204" s="141"/>
    </row>
    <row r="205" spans="13:19" s="39" customFormat="1" x14ac:dyDescent="0.25">
      <c r="M205" s="102"/>
      <c r="R205" s="141"/>
      <c r="S205" s="141"/>
    </row>
    <row r="206" spans="13:19" s="39" customFormat="1" x14ac:dyDescent="0.25">
      <c r="M206" s="102"/>
      <c r="R206" s="141"/>
      <c r="S206" s="141"/>
    </row>
    <row r="207" spans="13:19" s="39" customFormat="1" x14ac:dyDescent="0.25">
      <c r="M207" s="102"/>
      <c r="R207" s="141"/>
      <c r="S207" s="141"/>
    </row>
    <row r="208" spans="13:19" s="39" customFormat="1" x14ac:dyDescent="0.25">
      <c r="M208" s="102"/>
      <c r="R208" s="141"/>
      <c r="S208" s="141"/>
    </row>
    <row r="209" spans="13:19" s="39" customFormat="1" x14ac:dyDescent="0.25">
      <c r="M209" s="102"/>
      <c r="R209" s="141"/>
      <c r="S209" s="141"/>
    </row>
    <row r="210" spans="13:19" s="39" customFormat="1" x14ac:dyDescent="0.25">
      <c r="M210" s="102"/>
      <c r="R210" s="141"/>
      <c r="S210" s="141"/>
    </row>
    <row r="211" spans="13:19" s="39" customFormat="1" x14ac:dyDescent="0.25">
      <c r="M211" s="102"/>
      <c r="R211" s="141"/>
      <c r="S211" s="141"/>
    </row>
    <row r="212" spans="13:19" s="39" customFormat="1" x14ac:dyDescent="0.25">
      <c r="M212" s="102"/>
      <c r="R212" s="141"/>
      <c r="S212" s="141"/>
    </row>
    <row r="213" spans="13:19" s="39" customFormat="1" x14ac:dyDescent="0.25">
      <c r="M213" s="102"/>
      <c r="R213" s="141"/>
      <c r="S213" s="141"/>
    </row>
    <row r="214" spans="13:19" s="39" customFormat="1" x14ac:dyDescent="0.25">
      <c r="M214" s="102"/>
      <c r="R214" s="141"/>
      <c r="S214" s="141"/>
    </row>
    <row r="215" spans="13:19" s="39" customFormat="1" x14ac:dyDescent="0.25">
      <c r="M215" s="102"/>
      <c r="R215" s="141"/>
      <c r="S215" s="141"/>
    </row>
    <row r="216" spans="13:19" s="39" customFormat="1" x14ac:dyDescent="0.25">
      <c r="M216" s="102"/>
      <c r="R216" s="141"/>
      <c r="S216" s="141"/>
    </row>
    <row r="217" spans="13:19" s="39" customFormat="1" x14ac:dyDescent="0.25">
      <c r="M217" s="102"/>
      <c r="R217" s="141"/>
      <c r="S217" s="141"/>
    </row>
    <row r="218" spans="13:19" s="39" customFormat="1" x14ac:dyDescent="0.25">
      <c r="M218" s="102"/>
      <c r="R218" s="141"/>
      <c r="S218" s="141"/>
    </row>
    <row r="219" spans="13:19" s="39" customFormat="1" x14ac:dyDescent="0.25">
      <c r="M219" s="102"/>
      <c r="R219" s="141"/>
      <c r="S219" s="141"/>
    </row>
    <row r="220" spans="13:19" s="39" customFormat="1" x14ac:dyDescent="0.25">
      <c r="M220" s="102"/>
      <c r="R220" s="141"/>
      <c r="S220" s="141"/>
    </row>
    <row r="221" spans="13:19" s="39" customFormat="1" x14ac:dyDescent="0.25">
      <c r="M221" s="102"/>
      <c r="R221" s="141"/>
      <c r="S221" s="141"/>
    </row>
    <row r="222" spans="13:19" s="39" customFormat="1" x14ac:dyDescent="0.25">
      <c r="M222" s="102"/>
      <c r="R222" s="141"/>
      <c r="S222" s="141"/>
    </row>
    <row r="223" spans="13:19" s="39" customFormat="1" x14ac:dyDescent="0.25">
      <c r="M223" s="102"/>
      <c r="R223" s="141"/>
      <c r="S223" s="141"/>
    </row>
    <row r="224" spans="13:19" s="39" customFormat="1" x14ac:dyDescent="0.25">
      <c r="M224" s="102"/>
      <c r="R224" s="141"/>
      <c r="S224" s="141"/>
    </row>
    <row r="225" spans="13:19" s="39" customFormat="1" x14ac:dyDescent="0.25">
      <c r="M225" s="102"/>
      <c r="R225" s="141"/>
      <c r="S225" s="141"/>
    </row>
    <row r="226" spans="13:19" s="39" customFormat="1" x14ac:dyDescent="0.25">
      <c r="M226" s="102"/>
      <c r="R226" s="141"/>
      <c r="S226" s="141"/>
    </row>
    <row r="227" spans="13:19" s="39" customFormat="1" x14ac:dyDescent="0.25">
      <c r="M227" s="102"/>
      <c r="R227" s="141"/>
      <c r="S227" s="141"/>
    </row>
    <row r="228" spans="13:19" s="39" customFormat="1" x14ac:dyDescent="0.25">
      <c r="M228" s="102"/>
      <c r="R228" s="141"/>
      <c r="S228" s="141"/>
    </row>
    <row r="229" spans="13:19" s="39" customFormat="1" x14ac:dyDescent="0.25">
      <c r="M229" s="102"/>
      <c r="R229" s="141"/>
      <c r="S229" s="141"/>
    </row>
    <row r="230" spans="13:19" s="39" customFormat="1" x14ac:dyDescent="0.25">
      <c r="M230" s="102"/>
      <c r="R230" s="141"/>
      <c r="S230" s="141"/>
    </row>
    <row r="231" spans="13:19" s="39" customFormat="1" x14ac:dyDescent="0.25">
      <c r="M231" s="102"/>
      <c r="R231" s="141"/>
      <c r="S231" s="141"/>
    </row>
    <row r="232" spans="13:19" s="39" customFormat="1" x14ac:dyDescent="0.25">
      <c r="M232" s="102"/>
      <c r="R232" s="141"/>
      <c r="S232" s="141"/>
    </row>
    <row r="233" spans="13:19" s="39" customFormat="1" x14ac:dyDescent="0.25">
      <c r="M233" s="102"/>
      <c r="R233" s="141"/>
      <c r="S233" s="141"/>
    </row>
    <row r="234" spans="13:19" s="39" customFormat="1" x14ac:dyDescent="0.25">
      <c r="M234" s="102"/>
      <c r="R234" s="141"/>
      <c r="S234" s="141"/>
    </row>
    <row r="235" spans="13:19" s="39" customFormat="1" x14ac:dyDescent="0.25">
      <c r="M235" s="102"/>
      <c r="R235" s="141"/>
      <c r="S235" s="141"/>
    </row>
    <row r="236" spans="13:19" s="39" customFormat="1" x14ac:dyDescent="0.25">
      <c r="M236" s="102"/>
      <c r="R236" s="141"/>
      <c r="S236" s="141"/>
    </row>
    <row r="237" spans="13:19" s="39" customFormat="1" x14ac:dyDescent="0.25">
      <c r="M237" s="102"/>
      <c r="R237" s="141"/>
      <c r="S237" s="141"/>
    </row>
  </sheetData>
  <dataConsolidate/>
  <mergeCells count="3">
    <mergeCell ref="A2:I2"/>
    <mergeCell ref="A1:J1"/>
    <mergeCell ref="L1:N1"/>
  </mergeCells>
  <dataValidations count="6">
    <dataValidation type="list" allowBlank="1" showInputMessage="1" showErrorMessage="1" sqref="J4:J5 J11:J12">
      <formula1>NaSi2</formula1>
    </dataValidation>
    <dataValidation type="list" allowBlank="1" showInputMessage="1" showErrorMessage="1" sqref="J3">
      <formula1>HaDe</formula1>
    </dataValidation>
    <dataValidation type="list" allowBlank="1" showInputMessage="1" showErrorMessage="1" sqref="J6">
      <formula1>NuSe</formula1>
    </dataValidation>
    <dataValidation type="list" allowBlank="1" showInputMessage="1" showErrorMessage="1" sqref="J7">
      <formula1>NF</formula1>
    </dataValidation>
    <dataValidation type="list" allowBlank="1" showInputMessage="1" showErrorMessage="1" sqref="J8">
      <formula1>NeSu</formula1>
    </dataValidation>
    <dataValidation type="list" allowBlank="1" showInputMessage="1" showErrorMessage="1" sqref="J9:J10">
      <formula1>NaTre</formula1>
    </dataValidation>
  </dataValidations>
  <hyperlinks>
    <hyperlink ref="O16" location="'Resultados globais'!A1" display="Apuramento global de resultados"/>
    <hyperlink ref="O15" location="'Apuramento inq. alunos'!A1" display="Apuramento do Inquérito aos alunos"/>
    <hyperlink ref="O3" location="Resíduos!A1" display="Resíduos"/>
    <hyperlink ref="O4" location="Água!A1" display="Água"/>
    <hyperlink ref="O5" location="Energia!A1" display="Energia"/>
    <hyperlink ref="O11" location="Mobilidade!A1" display="Mobilidade"/>
    <hyperlink ref="O12" location="Ruído!A1" display="Ruido"/>
    <hyperlink ref="O6" location="'Espaços Exteriores'!A1" display="Espaços exteriores"/>
    <hyperlink ref="O7" location="Biodiversidade!A1" display="Biodiversidade"/>
    <hyperlink ref="O14" location="'Gestão Ambiental da escola'!A1" display="Gestão ambiental"/>
    <hyperlink ref="O13" location="Alimentação!A1" display="Alimentação"/>
    <hyperlink ref="O8" location="'Agricultura Biológica'!A1" display="Ag. Biológica"/>
    <hyperlink ref="O9" location="Floresta!A1" display="Floresta"/>
    <hyperlink ref="O10" location="Mar!A1" display="Mar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/>
  <dimension ref="A1:S39"/>
  <sheetViews>
    <sheetView topLeftCell="A15" workbookViewId="0">
      <selection activeCell="J38" sqref="J38"/>
    </sheetView>
  </sheetViews>
  <sheetFormatPr defaultRowHeight="15" x14ac:dyDescent="0.25"/>
  <sheetData>
    <row r="1" spans="1:19" x14ac:dyDescent="0.25">
      <c r="A1" t="s">
        <v>35</v>
      </c>
      <c r="D1" t="s">
        <v>31</v>
      </c>
      <c r="G1" t="s">
        <v>27</v>
      </c>
    </row>
    <row r="2" spans="1:19" x14ac:dyDescent="0.25">
      <c r="A2" t="s">
        <v>34</v>
      </c>
      <c r="D2" t="s">
        <v>30</v>
      </c>
      <c r="G2" t="s">
        <v>26</v>
      </c>
      <c r="K2" t="s">
        <v>5</v>
      </c>
    </row>
    <row r="3" spans="1:19" x14ac:dyDescent="0.25">
      <c r="A3" t="s">
        <v>8</v>
      </c>
      <c r="D3" t="s">
        <v>111</v>
      </c>
      <c r="G3" t="s">
        <v>25</v>
      </c>
      <c r="K3" s="1" t="s">
        <v>4</v>
      </c>
      <c r="O3" t="s">
        <v>22</v>
      </c>
    </row>
    <row r="4" spans="1:19" x14ac:dyDescent="0.25">
      <c r="A4" t="s">
        <v>33</v>
      </c>
      <c r="D4" t="s">
        <v>29</v>
      </c>
      <c r="G4" t="s">
        <v>24</v>
      </c>
      <c r="K4" t="s">
        <v>3</v>
      </c>
      <c r="O4" t="s">
        <v>50</v>
      </c>
    </row>
    <row r="5" spans="1:19" x14ac:dyDescent="0.25">
      <c r="A5" t="s">
        <v>32</v>
      </c>
      <c r="D5" t="s">
        <v>28</v>
      </c>
      <c r="G5" t="s">
        <v>23</v>
      </c>
      <c r="K5" t="s">
        <v>2</v>
      </c>
      <c r="O5" t="s">
        <v>51</v>
      </c>
    </row>
    <row r="6" spans="1:19" x14ac:dyDescent="0.25">
      <c r="K6" t="s">
        <v>1</v>
      </c>
    </row>
    <row r="8" spans="1:19" x14ac:dyDescent="0.25">
      <c r="D8" t="s">
        <v>46</v>
      </c>
    </row>
    <row r="9" spans="1:19" x14ac:dyDescent="0.25">
      <c r="D9" t="s">
        <v>47</v>
      </c>
      <c r="H9" t="s">
        <v>15</v>
      </c>
      <c r="O9" t="s">
        <v>38</v>
      </c>
    </row>
    <row r="10" spans="1:19" x14ac:dyDescent="0.25">
      <c r="D10" t="s">
        <v>48</v>
      </c>
      <c r="H10" t="s">
        <v>14</v>
      </c>
      <c r="O10" t="s">
        <v>39</v>
      </c>
      <c r="S10" t="s">
        <v>100</v>
      </c>
    </row>
    <row r="11" spans="1:19" x14ac:dyDescent="0.25">
      <c r="A11" t="s">
        <v>10</v>
      </c>
      <c r="D11" t="s">
        <v>49</v>
      </c>
      <c r="H11" t="s">
        <v>13</v>
      </c>
      <c r="O11" t="s">
        <v>40</v>
      </c>
      <c r="S11" t="s">
        <v>114</v>
      </c>
    </row>
    <row r="12" spans="1:19" x14ac:dyDescent="0.25">
      <c r="A12" t="s">
        <v>9</v>
      </c>
      <c r="H12" t="s">
        <v>12</v>
      </c>
      <c r="K12" t="s">
        <v>22</v>
      </c>
      <c r="O12" t="s">
        <v>41</v>
      </c>
      <c r="S12" t="s">
        <v>54</v>
      </c>
    </row>
    <row r="13" spans="1:19" x14ac:dyDescent="0.25">
      <c r="A13" t="s">
        <v>8</v>
      </c>
      <c r="H13" t="s">
        <v>11</v>
      </c>
      <c r="K13" t="s">
        <v>52</v>
      </c>
      <c r="S13" t="s">
        <v>115</v>
      </c>
    </row>
    <row r="14" spans="1:19" x14ac:dyDescent="0.25">
      <c r="A14" t="s">
        <v>7</v>
      </c>
      <c r="D14" t="s">
        <v>22</v>
      </c>
      <c r="K14" t="s">
        <v>53</v>
      </c>
      <c r="S14" t="s">
        <v>116</v>
      </c>
    </row>
    <row r="15" spans="1:19" x14ac:dyDescent="0.25">
      <c r="A15" t="s">
        <v>6</v>
      </c>
      <c r="D15" t="s">
        <v>21</v>
      </c>
    </row>
    <row r="16" spans="1:19" x14ac:dyDescent="0.25">
      <c r="I16" t="s">
        <v>42</v>
      </c>
    </row>
    <row r="17" spans="1:19" x14ac:dyDescent="0.25">
      <c r="I17" t="s">
        <v>43</v>
      </c>
      <c r="S17" t="s">
        <v>55</v>
      </c>
    </row>
    <row r="18" spans="1:19" x14ac:dyDescent="0.25">
      <c r="I18" t="s">
        <v>44</v>
      </c>
      <c r="S18" t="s">
        <v>4</v>
      </c>
    </row>
    <row r="19" spans="1:19" x14ac:dyDescent="0.25">
      <c r="I19" t="s">
        <v>45</v>
      </c>
      <c r="N19" t="s">
        <v>77</v>
      </c>
      <c r="S19" t="s">
        <v>54</v>
      </c>
    </row>
    <row r="20" spans="1:19" x14ac:dyDescent="0.25">
      <c r="N20" t="s">
        <v>78</v>
      </c>
      <c r="S20" t="s">
        <v>2</v>
      </c>
    </row>
    <row r="21" spans="1:19" x14ac:dyDescent="0.25">
      <c r="N21" t="s">
        <v>79</v>
      </c>
      <c r="S21" t="s">
        <v>56</v>
      </c>
    </row>
    <row r="22" spans="1:19" x14ac:dyDescent="0.25">
      <c r="C22" t="s">
        <v>20</v>
      </c>
      <c r="M22" s="6"/>
    </row>
    <row r="23" spans="1:19" x14ac:dyDescent="0.25">
      <c r="C23" t="s">
        <v>19</v>
      </c>
      <c r="M23" s="6"/>
    </row>
    <row r="24" spans="1:19" x14ac:dyDescent="0.25">
      <c r="C24" t="s">
        <v>18</v>
      </c>
      <c r="G24" t="s">
        <v>46</v>
      </c>
      <c r="K24" t="s">
        <v>20</v>
      </c>
      <c r="M24" s="6"/>
    </row>
    <row r="25" spans="1:19" x14ac:dyDescent="0.25">
      <c r="C25" t="s">
        <v>17</v>
      </c>
      <c r="G25" t="s">
        <v>65</v>
      </c>
      <c r="K25" t="s">
        <v>61</v>
      </c>
      <c r="M25" s="6"/>
    </row>
    <row r="26" spans="1:19" x14ac:dyDescent="0.25">
      <c r="C26" t="s">
        <v>16</v>
      </c>
      <c r="G26" t="s">
        <v>66</v>
      </c>
      <c r="K26" t="s">
        <v>18</v>
      </c>
      <c r="M26" s="6"/>
      <c r="O26" t="s">
        <v>80</v>
      </c>
      <c r="R26" t="s">
        <v>55</v>
      </c>
    </row>
    <row r="27" spans="1:19" x14ac:dyDescent="0.25">
      <c r="K27" t="s">
        <v>62</v>
      </c>
      <c r="O27" t="s">
        <v>9</v>
      </c>
      <c r="R27" t="s">
        <v>83</v>
      </c>
    </row>
    <row r="28" spans="1:19" x14ac:dyDescent="0.25">
      <c r="A28" t="s">
        <v>86</v>
      </c>
      <c r="K28" t="s">
        <v>16</v>
      </c>
      <c r="O28" t="s">
        <v>8</v>
      </c>
      <c r="R28" t="s">
        <v>84</v>
      </c>
    </row>
    <row r="29" spans="1:19" x14ac:dyDescent="0.25">
      <c r="A29" t="s">
        <v>87</v>
      </c>
      <c r="O29" t="s">
        <v>81</v>
      </c>
      <c r="R29" t="s">
        <v>85</v>
      </c>
    </row>
    <row r="30" spans="1:19" x14ac:dyDescent="0.25">
      <c r="A30" t="s">
        <v>88</v>
      </c>
      <c r="O30" t="s">
        <v>82</v>
      </c>
    </row>
    <row r="31" spans="1:19" x14ac:dyDescent="0.25">
      <c r="A31" t="s">
        <v>89</v>
      </c>
    </row>
    <row r="35" spans="1:7" x14ac:dyDescent="0.25">
      <c r="A35" t="s">
        <v>93</v>
      </c>
      <c r="D35" t="s">
        <v>93</v>
      </c>
      <c r="G35" t="s">
        <v>102</v>
      </c>
    </row>
    <row r="36" spans="1:7" x14ac:dyDescent="0.25">
      <c r="A36" t="s">
        <v>94</v>
      </c>
      <c r="D36" t="s">
        <v>94</v>
      </c>
      <c r="G36" t="s">
        <v>103</v>
      </c>
    </row>
    <row r="37" spans="1:7" x14ac:dyDescent="0.25">
      <c r="A37" t="s">
        <v>8</v>
      </c>
      <c r="D37" t="s">
        <v>8</v>
      </c>
      <c r="G37" t="s">
        <v>104</v>
      </c>
    </row>
    <row r="38" spans="1:7" x14ac:dyDescent="0.25">
      <c r="A38" t="s">
        <v>33</v>
      </c>
      <c r="D38" t="s">
        <v>33</v>
      </c>
      <c r="G38" t="s">
        <v>105</v>
      </c>
    </row>
    <row r="39" spans="1:7" x14ac:dyDescent="0.25">
      <c r="A39" t="s">
        <v>95</v>
      </c>
      <c r="D39" t="s">
        <v>97</v>
      </c>
      <c r="G39" t="s">
        <v>106</v>
      </c>
    </row>
  </sheetData>
  <phoneticPr fontId="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zoomScale="90" zoomScaleNormal="90" workbookViewId="0">
      <selection activeCell="Q24" sqref="Q24"/>
    </sheetView>
  </sheetViews>
  <sheetFormatPr defaultRowHeight="15" x14ac:dyDescent="0.25"/>
  <cols>
    <col min="1" max="1" width="9.140625" customWidth="1"/>
    <col min="2" max="2" width="9.28515625" style="68" customWidth="1"/>
    <col min="3" max="3" width="8" style="68" customWidth="1"/>
    <col min="4" max="4" width="9.42578125" style="68" customWidth="1"/>
    <col min="5" max="5" width="10" style="68" customWidth="1"/>
    <col min="6" max="9" width="9.42578125" style="68" customWidth="1"/>
    <col min="10" max="10" width="12" style="68" customWidth="1"/>
    <col min="11" max="11" width="10.5703125" style="68" customWidth="1"/>
    <col min="12" max="12" width="12.42578125" style="68" customWidth="1"/>
    <col min="13" max="13" width="15" style="68" customWidth="1"/>
    <col min="15" max="15" width="16.28515625" customWidth="1"/>
    <col min="16" max="16" width="24.7109375" customWidth="1"/>
    <col min="18" max="18" width="9.140625" style="39"/>
  </cols>
  <sheetData>
    <row r="1" spans="1:18" ht="15.75" thickBot="1" x14ac:dyDescent="0.3">
      <c r="A1" s="667" t="s">
        <v>281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39"/>
      <c r="O1" s="39"/>
      <c r="P1" s="39"/>
      <c r="Q1" s="39"/>
    </row>
    <row r="2" spans="1:18" s="67" customFormat="1" ht="30" customHeight="1" thickBot="1" x14ac:dyDescent="0.3">
      <c r="A2" s="331"/>
      <c r="B2" s="322" t="s">
        <v>153</v>
      </c>
      <c r="C2" s="322" t="s">
        <v>154</v>
      </c>
      <c r="D2" s="322" t="s">
        <v>155</v>
      </c>
      <c r="E2" s="322" t="s">
        <v>198</v>
      </c>
      <c r="F2" s="322" t="s">
        <v>158</v>
      </c>
      <c r="G2" s="322" t="s">
        <v>166</v>
      </c>
      <c r="H2" s="322" t="s">
        <v>168</v>
      </c>
      <c r="I2" s="322" t="s">
        <v>167</v>
      </c>
      <c r="J2" s="322" t="s">
        <v>287</v>
      </c>
      <c r="K2" s="322" t="s">
        <v>197</v>
      </c>
      <c r="L2" s="322" t="s">
        <v>199</v>
      </c>
      <c r="M2" s="322" t="s">
        <v>200</v>
      </c>
      <c r="N2" s="121"/>
      <c r="O2" s="123" t="s">
        <v>279</v>
      </c>
      <c r="P2" s="123" t="s">
        <v>280</v>
      </c>
      <c r="Q2" s="121"/>
      <c r="R2" s="121"/>
    </row>
    <row r="3" spans="1:18" ht="16.5" thickBot="1" x14ac:dyDescent="0.3">
      <c r="A3" s="332">
        <v>1</v>
      </c>
      <c r="B3" s="323" t="e">
        <f>Resíduos!N3</f>
        <v>#N/A</v>
      </c>
      <c r="C3" s="323" t="e">
        <f>Água!N3</f>
        <v>#N/A</v>
      </c>
      <c r="D3" s="323" t="e">
        <f>Energia!L3</f>
        <v>#N/A</v>
      </c>
      <c r="E3" s="323" t="e">
        <f>'Esp. Exteriores'!L3</f>
        <v>#N/A</v>
      </c>
      <c r="F3" s="323" t="e">
        <f>Biodiversidade!L3</f>
        <v>#N/A</v>
      </c>
      <c r="G3" s="323" t="e">
        <f>'Ag. Biológica'!L3</f>
        <v>#N/A</v>
      </c>
      <c r="H3" s="323" t="e">
        <f>Floresta!L3</f>
        <v>#N/A</v>
      </c>
      <c r="I3" s="323" t="e">
        <f>Mar!L3</f>
        <v>#N/A</v>
      </c>
      <c r="J3" s="323" t="e">
        <f>Mobilidade!L3</f>
        <v>#N/A</v>
      </c>
      <c r="K3" s="323" t="e">
        <f>Ruído!L3</f>
        <v>#N/A</v>
      </c>
      <c r="L3" s="323" t="e">
        <f>Alimentação!L3</f>
        <v>#N/A</v>
      </c>
      <c r="M3" s="323" t="e">
        <f>'Gestão Ambiental'!L3</f>
        <v>#N/A</v>
      </c>
      <c r="N3" s="39"/>
      <c r="O3" s="125" t="e">
        <f>AVERAGE(B24:D24)</f>
        <v>#N/A</v>
      </c>
      <c r="P3" s="124" t="e">
        <f>AVERAGE(B24:M24)</f>
        <v>#N/A</v>
      </c>
      <c r="Q3" s="39"/>
    </row>
    <row r="4" spans="1:18" ht="15.75" thickBot="1" x14ac:dyDescent="0.3">
      <c r="A4" s="332">
        <v>2</v>
      </c>
      <c r="B4" s="323" t="e">
        <f>Resíduos!N4</f>
        <v>#N/A</v>
      </c>
      <c r="C4" s="323" t="e">
        <f>Água!N4</f>
        <v>#N/A</v>
      </c>
      <c r="D4" s="323" t="e">
        <f>Energia!L4</f>
        <v>#N/A</v>
      </c>
      <c r="E4" s="323" t="e">
        <f>'Esp. Exteriores'!L4</f>
        <v>#N/A</v>
      </c>
      <c r="F4" s="323" t="e">
        <f>Biodiversidade!L4</f>
        <v>#N/A</v>
      </c>
      <c r="G4" s="323" t="e">
        <f>'Ag. Biológica'!L4</f>
        <v>#N/A</v>
      </c>
      <c r="H4" s="323" t="e">
        <f>Floresta!L4</f>
        <v>#N/A</v>
      </c>
      <c r="I4" s="323" t="e">
        <f>Mar!L4</f>
        <v>#N/A</v>
      </c>
      <c r="J4" s="323" t="e">
        <f>Mobilidade!L4</f>
        <v>#N/A</v>
      </c>
      <c r="K4" s="323" t="e">
        <f>Ruído!L4</f>
        <v>#N/A</v>
      </c>
      <c r="L4" s="323" t="e">
        <f>Alimentação!L4</f>
        <v>#N/A</v>
      </c>
      <c r="M4" s="323" t="e">
        <f>'Gestão Ambiental'!L4</f>
        <v>#N/A</v>
      </c>
      <c r="N4" s="39"/>
      <c r="O4" s="39"/>
      <c r="P4" s="39"/>
      <c r="Q4" s="39"/>
    </row>
    <row r="5" spans="1:18" ht="15.75" thickBot="1" x14ac:dyDescent="0.3">
      <c r="A5" s="332">
        <v>3</v>
      </c>
      <c r="B5" s="323" t="e">
        <f>Resíduos!N5</f>
        <v>#N/A</v>
      </c>
      <c r="C5" s="323" t="e">
        <f>Água!N5</f>
        <v>#N/A</v>
      </c>
      <c r="D5" s="323" t="e">
        <f>Energia!L5</f>
        <v>#N/A</v>
      </c>
      <c r="E5" s="323" t="e">
        <f>'Esp. Exteriores'!L5</f>
        <v>#N/A</v>
      </c>
      <c r="F5" s="323" t="e">
        <f>Biodiversidade!L5</f>
        <v>#N/A</v>
      </c>
      <c r="G5" s="323" t="e">
        <f>'Ag. Biológica'!L5</f>
        <v>#N/A</v>
      </c>
      <c r="H5" s="323" t="e">
        <f>Floresta!L5</f>
        <v>#N/A</v>
      </c>
      <c r="I5" s="323" t="e">
        <f>Mar!L5</f>
        <v>#N/A</v>
      </c>
      <c r="J5" s="323" t="e">
        <f>Mobilidade!L5</f>
        <v>#N/A</v>
      </c>
      <c r="K5" s="323" t="e">
        <f>Ruído!L5</f>
        <v>#N/A</v>
      </c>
      <c r="L5" s="323" t="e">
        <f>Alimentação!L5</f>
        <v>#N/A</v>
      </c>
      <c r="M5" s="323" t="e">
        <f>'Gestão Ambiental'!L5</f>
        <v>#N/A</v>
      </c>
      <c r="N5" s="39"/>
      <c r="O5" s="39"/>
      <c r="P5" s="39"/>
      <c r="Q5" s="39"/>
    </row>
    <row r="6" spans="1:18" ht="15" customHeight="1" thickBot="1" x14ac:dyDescent="0.3">
      <c r="A6" s="332">
        <v>4</v>
      </c>
      <c r="B6" s="323" t="e">
        <f>Resíduos!N6</f>
        <v>#N/A</v>
      </c>
      <c r="C6" s="323" t="e">
        <f>Água!N6</f>
        <v>#N/A</v>
      </c>
      <c r="D6" s="323" t="e">
        <f>Energia!L6</f>
        <v>#N/A</v>
      </c>
      <c r="E6" s="323" t="e">
        <f>'Esp. Exteriores'!L6</f>
        <v>#N/A</v>
      </c>
      <c r="F6" s="323" t="e">
        <f>Biodiversidade!L6</f>
        <v>#N/A</v>
      </c>
      <c r="G6" s="323" t="e">
        <f>'Ag. Biológica'!L6</f>
        <v>#N/A</v>
      </c>
      <c r="H6" s="323" t="e">
        <f>Floresta!L6</f>
        <v>#N/A</v>
      </c>
      <c r="I6" s="323" t="e">
        <f>Mar!L6</f>
        <v>#N/A</v>
      </c>
      <c r="J6" s="323" t="e">
        <f>Mobilidade!L6</f>
        <v>#N/A</v>
      </c>
      <c r="K6" s="323" t="e">
        <f>Ruído!L6</f>
        <v>#N/A</v>
      </c>
      <c r="L6" s="323" t="e">
        <f>Alimentação!L6</f>
        <v>#N/A</v>
      </c>
      <c r="M6" s="323" t="e">
        <f>'Gestão Ambiental'!L6</f>
        <v>#N/A</v>
      </c>
      <c r="N6" s="39"/>
      <c r="O6" s="39"/>
      <c r="P6" s="317" t="s">
        <v>153</v>
      </c>
      <c r="Q6" s="39"/>
    </row>
    <row r="7" spans="1:18" ht="15.75" thickBot="1" x14ac:dyDescent="0.3">
      <c r="A7" s="332">
        <v>5</v>
      </c>
      <c r="B7" s="323" t="e">
        <f>Resíduos!N7</f>
        <v>#N/A</v>
      </c>
      <c r="C7" s="323" t="e">
        <f>Água!N7</f>
        <v>#N/A</v>
      </c>
      <c r="D7" s="323" t="e">
        <f>Energia!L7</f>
        <v>#N/A</v>
      </c>
      <c r="E7" s="323" t="e">
        <f>'Esp. Exteriores'!L7</f>
        <v>#N/A</v>
      </c>
      <c r="F7" s="323" t="e">
        <f>Biodiversidade!L7</f>
        <v>#N/A</v>
      </c>
      <c r="G7" s="323" t="e">
        <f>'Ag. Biológica'!L7</f>
        <v>#N/A</v>
      </c>
      <c r="H7" s="323" t="e">
        <f>Floresta!L7</f>
        <v>#N/A</v>
      </c>
      <c r="I7" s="323" t="e">
        <f>Mar!L7</f>
        <v>#N/A</v>
      </c>
      <c r="J7" s="323" t="e">
        <f>Mobilidade!L7</f>
        <v>#N/A</v>
      </c>
      <c r="K7" s="323" t="e">
        <f>Ruído!L7</f>
        <v>#N/A</v>
      </c>
      <c r="L7" s="323" t="e">
        <f>Alimentação!L7</f>
        <v>#N/A</v>
      </c>
      <c r="M7" s="323" t="e">
        <f>'Gestão Ambiental'!L7</f>
        <v>#N/A</v>
      </c>
      <c r="N7" s="39"/>
      <c r="O7" s="39"/>
      <c r="P7" s="318" t="s">
        <v>154</v>
      </c>
      <c r="Q7" s="39"/>
    </row>
    <row r="8" spans="1:18" ht="15.75" thickBot="1" x14ac:dyDescent="0.3">
      <c r="A8" s="332">
        <v>6</v>
      </c>
      <c r="B8" s="323" t="e">
        <f>Resíduos!N8</f>
        <v>#N/A</v>
      </c>
      <c r="C8" s="323" t="e">
        <f>Água!N8</f>
        <v>#N/A</v>
      </c>
      <c r="D8" s="323" t="e">
        <f>Energia!L8</f>
        <v>#N/A</v>
      </c>
      <c r="E8" s="323" t="e">
        <f>'Esp. Exteriores'!L8</f>
        <v>#N/A</v>
      </c>
      <c r="F8" s="323" t="e">
        <f>Biodiversidade!L8</f>
        <v>#N/A</v>
      </c>
      <c r="G8" s="323" t="e">
        <f>'Ag. Biológica'!L8</f>
        <v>#N/A</v>
      </c>
      <c r="H8" s="323" t="e">
        <f>Floresta!L8</f>
        <v>#N/A</v>
      </c>
      <c r="I8" s="323" t="e">
        <f>Mar!L8</f>
        <v>#N/A</v>
      </c>
      <c r="J8" s="323" t="e">
        <f>Mobilidade!L8</f>
        <v>#N/A</v>
      </c>
      <c r="K8" s="323" t="e">
        <f>Ruído!L8</f>
        <v>#N/A</v>
      </c>
      <c r="L8" s="323" t="e">
        <f>Alimentação!L8</f>
        <v>#N/A</v>
      </c>
      <c r="M8" s="323" t="e">
        <f>'Gestão Ambiental'!L8</f>
        <v>#N/A</v>
      </c>
      <c r="N8" s="39"/>
      <c r="O8" s="39"/>
      <c r="P8" s="319" t="s">
        <v>155</v>
      </c>
      <c r="Q8" s="39"/>
    </row>
    <row r="9" spans="1:18" ht="15.75" thickBot="1" x14ac:dyDescent="0.3">
      <c r="A9" s="332">
        <v>7</v>
      </c>
      <c r="B9" s="323" t="e">
        <f>Resíduos!N9</f>
        <v>#N/A</v>
      </c>
      <c r="C9" s="323" t="e">
        <f>Água!N9</f>
        <v>#N/A</v>
      </c>
      <c r="D9" s="323" t="e">
        <f>Energia!L9</f>
        <v>#N/A</v>
      </c>
      <c r="E9" s="323" t="e">
        <f>'Esp. Exteriores'!L9</f>
        <v>#N/A</v>
      </c>
      <c r="F9" s="323" t="e">
        <f>Biodiversidade!L9</f>
        <v>#N/A</v>
      </c>
      <c r="G9" s="323" t="e">
        <f>'Ag. Biológica'!L9</f>
        <v>#N/A</v>
      </c>
      <c r="H9" s="323" t="e">
        <f>Floresta!L9</f>
        <v>#N/A</v>
      </c>
      <c r="I9" s="323" t="e">
        <f>Mar!L9</f>
        <v>#N/A</v>
      </c>
      <c r="J9" s="323" t="e">
        <f>Mobilidade!L9</f>
        <v>#N/A</v>
      </c>
      <c r="K9" s="323" t="e">
        <f>Ruído!L10</f>
        <v>#N/A</v>
      </c>
      <c r="L9" s="323" t="e">
        <f>Alimentação!L9</f>
        <v>#N/A</v>
      </c>
      <c r="M9" s="323" t="e">
        <f>'Gestão Ambiental'!L9</f>
        <v>#N/A</v>
      </c>
      <c r="N9" s="39"/>
      <c r="O9" s="39"/>
      <c r="P9" s="320" t="s">
        <v>157</v>
      </c>
      <c r="Q9" s="39"/>
    </row>
    <row r="10" spans="1:18" ht="15.75" thickBot="1" x14ac:dyDescent="0.3">
      <c r="A10" s="332">
        <v>8</v>
      </c>
      <c r="B10" s="323" t="e">
        <f>Resíduos!N10</f>
        <v>#N/A</v>
      </c>
      <c r="C10" s="323" t="e">
        <f>Água!N10</f>
        <v>#N/A</v>
      </c>
      <c r="D10" s="323" t="e">
        <f>Energia!L10</f>
        <v>#N/A</v>
      </c>
      <c r="E10" s="323" t="e">
        <f>'Esp. Exteriores'!L10</f>
        <v>#N/A</v>
      </c>
      <c r="F10" s="323" t="e">
        <f>Biodiversidade!L10</f>
        <v>#N/A</v>
      </c>
      <c r="G10" s="323" t="e">
        <f>'Ag. Biológica'!L10</f>
        <v>#N/A</v>
      </c>
      <c r="H10" s="323" t="e">
        <f>Floresta!L10</f>
        <v>#N/A</v>
      </c>
      <c r="I10" s="323" t="e">
        <f>Mar!L10</f>
        <v>#N/A</v>
      </c>
      <c r="J10" s="323" t="e">
        <f>Mobilidade!L10</f>
        <v>#N/A</v>
      </c>
      <c r="K10" s="324"/>
      <c r="L10" s="323" t="e">
        <f>Alimentação!L10</f>
        <v>#N/A</v>
      </c>
      <c r="M10" s="323" t="e">
        <f>'Gestão Ambiental'!L10</f>
        <v>#N/A</v>
      </c>
      <c r="N10" s="39"/>
      <c r="O10" s="39"/>
      <c r="P10" s="321" t="s">
        <v>158</v>
      </c>
      <c r="Q10" s="39"/>
    </row>
    <row r="11" spans="1:18" ht="15.75" thickBot="1" x14ac:dyDescent="0.3">
      <c r="A11" s="332">
        <v>9</v>
      </c>
      <c r="B11" s="323" t="e">
        <f>Resíduos!N11</f>
        <v>#N/A</v>
      </c>
      <c r="C11" s="323" t="e">
        <f>Água!N11</f>
        <v>#N/A</v>
      </c>
      <c r="D11" s="323" t="e">
        <f>Energia!L11</f>
        <v>#N/A</v>
      </c>
      <c r="E11" s="323" t="e">
        <f>'Esp. Exteriores'!L11</f>
        <v>#N/A</v>
      </c>
      <c r="F11" s="323" t="e">
        <f>Biodiversidade!L11</f>
        <v>#N/A</v>
      </c>
      <c r="G11" s="323" t="e">
        <f>'Ag. Biológica'!L11</f>
        <v>#N/A</v>
      </c>
      <c r="H11" s="323" t="e">
        <f>Floresta!L11</f>
        <v>#N/A</v>
      </c>
      <c r="I11" s="323" t="e">
        <f>Mar!L11</f>
        <v>#N/A</v>
      </c>
      <c r="J11" s="323" t="e">
        <f>Mobilidade!L11</f>
        <v>#N/A</v>
      </c>
      <c r="K11" s="325"/>
      <c r="L11" s="323" t="e">
        <f>Alimentação!L11</f>
        <v>#N/A</v>
      </c>
      <c r="M11" s="323" t="e">
        <f>'Gestão Ambiental'!L11</f>
        <v>#N/A</v>
      </c>
      <c r="N11" s="39"/>
      <c r="O11" s="39"/>
      <c r="P11" s="318" t="s">
        <v>166</v>
      </c>
      <c r="Q11" s="39"/>
    </row>
    <row r="12" spans="1:18" ht="15.75" thickBot="1" x14ac:dyDescent="0.3">
      <c r="A12" s="332">
        <v>10</v>
      </c>
      <c r="B12" s="323" t="e">
        <f>Resíduos!N12</f>
        <v>#N/A</v>
      </c>
      <c r="C12" s="323" t="e">
        <f>Água!N12</f>
        <v>#N/A</v>
      </c>
      <c r="D12" s="323" t="e">
        <f>Energia!L12</f>
        <v>#N/A</v>
      </c>
      <c r="E12" s="323" t="e">
        <f>'Esp. Exteriores'!L12</f>
        <v>#N/A</v>
      </c>
      <c r="F12" s="323" t="e">
        <f>Biodiversidade!L12</f>
        <v>#N/A</v>
      </c>
      <c r="G12" s="323" t="e">
        <f>'Ag. Biológica'!L12</f>
        <v>#N/A</v>
      </c>
      <c r="H12" s="323" t="e">
        <f>Floresta!L13</f>
        <v>#N/A</v>
      </c>
      <c r="I12" s="323" t="e">
        <f>Mar!L12</f>
        <v>#N/A</v>
      </c>
      <c r="J12" s="323" t="e">
        <f>Mobilidade!L12</f>
        <v>#N/A</v>
      </c>
      <c r="K12" s="325"/>
      <c r="L12" s="323" t="e">
        <f>Alimentação!L12</f>
        <v>#N/A</v>
      </c>
      <c r="M12" s="323" t="e">
        <f>'Gestão Ambiental'!L12</f>
        <v>#N/A</v>
      </c>
      <c r="N12" s="39"/>
      <c r="O12" s="39"/>
      <c r="P12" s="318" t="s">
        <v>168</v>
      </c>
      <c r="Q12" s="39"/>
    </row>
    <row r="13" spans="1:18" ht="15.75" thickBot="1" x14ac:dyDescent="0.3">
      <c r="A13" s="332">
        <v>11</v>
      </c>
      <c r="B13" s="323" t="e">
        <f>Resíduos!N13</f>
        <v>#N/A</v>
      </c>
      <c r="C13" s="323" t="e">
        <f>Água!N14</f>
        <v>#N/A</v>
      </c>
      <c r="D13" s="323" t="e">
        <f>Energia!L13</f>
        <v>#N/A</v>
      </c>
      <c r="E13" s="323" t="e">
        <f>'Esp. Exteriores'!L13</f>
        <v>#N/A</v>
      </c>
      <c r="F13" s="323" t="e">
        <f>Biodiversidade!L14</f>
        <v>#N/A</v>
      </c>
      <c r="G13" s="323" t="e">
        <f>'Ag. Biológica'!L14</f>
        <v>#N/A</v>
      </c>
      <c r="H13" s="323" t="e">
        <f>Floresta!L14</f>
        <v>#N/A</v>
      </c>
      <c r="I13" s="323" t="e">
        <f>Mar!L14</f>
        <v>#N/A</v>
      </c>
      <c r="J13" s="323" t="e">
        <f>Mobilidade!L13</f>
        <v>#N/A</v>
      </c>
      <c r="K13" s="325"/>
      <c r="L13" s="323" t="e">
        <f>Alimentação!L13</f>
        <v>#N/A</v>
      </c>
      <c r="M13" s="325"/>
      <c r="N13" s="39"/>
      <c r="O13" s="39"/>
      <c r="P13" s="318" t="s">
        <v>167</v>
      </c>
      <c r="Q13" s="39"/>
    </row>
    <row r="14" spans="1:18" ht="15.75" thickBot="1" x14ac:dyDescent="0.3">
      <c r="A14" s="332">
        <v>12</v>
      </c>
      <c r="B14" s="323" t="e">
        <f>Resíduos!N14</f>
        <v>#N/A</v>
      </c>
      <c r="C14" s="323" t="e">
        <f>Água!N15</f>
        <v>#N/A</v>
      </c>
      <c r="D14" s="323" t="e">
        <f>Energia!L14</f>
        <v>#N/A</v>
      </c>
      <c r="E14" s="323" t="e">
        <f>'Esp. Exteriores'!L14</f>
        <v>#N/A</v>
      </c>
      <c r="F14" s="323" t="e">
        <f>Biodiversidade!L15</f>
        <v>#N/A</v>
      </c>
      <c r="G14" s="323" t="e">
        <f>'Ag. Biológica'!L15</f>
        <v>#N/A</v>
      </c>
      <c r="H14" s="325"/>
      <c r="I14" s="325"/>
      <c r="J14" s="323" t="e">
        <f>Mobilidade!L15</f>
        <v>#N/A</v>
      </c>
      <c r="K14" s="325"/>
      <c r="L14" s="323" t="e">
        <f>Alimentação!L15</f>
        <v>#N/A</v>
      </c>
      <c r="M14" s="325"/>
      <c r="N14" s="39"/>
      <c r="O14" s="39"/>
      <c r="P14" s="318" t="s">
        <v>287</v>
      </c>
      <c r="Q14" s="39"/>
    </row>
    <row r="15" spans="1:18" ht="15.75" thickBot="1" x14ac:dyDescent="0.3">
      <c r="A15" s="332">
        <v>13</v>
      </c>
      <c r="B15" s="323" t="e">
        <f>Resíduos!N15</f>
        <v>#N/A</v>
      </c>
      <c r="C15" s="324"/>
      <c r="D15" s="323" t="e">
        <f>Energia!L15</f>
        <v>#N/A</v>
      </c>
      <c r="E15" s="323" t="e">
        <f>'Esp. Exteriores'!L16</f>
        <v>#N/A</v>
      </c>
      <c r="F15" s="325"/>
      <c r="G15" s="325"/>
      <c r="H15" s="325"/>
      <c r="I15" s="325"/>
      <c r="J15" s="323" t="e">
        <f>Mobilidade!L16</f>
        <v>#N/A</v>
      </c>
      <c r="K15" s="325"/>
      <c r="L15" s="323" t="e">
        <f>Alimentação!L16</f>
        <v>#N/A</v>
      </c>
      <c r="M15" s="325"/>
      <c r="N15" s="39"/>
      <c r="O15" s="39"/>
      <c r="P15" s="318" t="s">
        <v>156</v>
      </c>
      <c r="Q15" s="39"/>
    </row>
    <row r="16" spans="1:18" ht="15.75" thickBot="1" x14ac:dyDescent="0.3">
      <c r="A16" s="332">
        <v>14</v>
      </c>
      <c r="B16" s="323" t="e">
        <f>Resíduos!N16</f>
        <v>#N/A</v>
      </c>
      <c r="C16" s="324"/>
      <c r="D16" s="323" t="e">
        <f>Energia!L16</f>
        <v>#N/A</v>
      </c>
      <c r="E16" s="323" t="e">
        <f>'Esp. Exteriores'!L17</f>
        <v>#N/A</v>
      </c>
      <c r="F16" s="325"/>
      <c r="G16" s="325"/>
      <c r="H16" s="325"/>
      <c r="I16" s="325"/>
      <c r="J16" s="323" t="e">
        <f>Mobilidade!L17</f>
        <v>#N/A</v>
      </c>
      <c r="K16" s="325"/>
      <c r="L16" s="323" t="e">
        <f>Alimentação!L17</f>
        <v>#N/A</v>
      </c>
      <c r="M16" s="325"/>
      <c r="N16" s="39"/>
      <c r="O16" s="39"/>
      <c r="P16" s="318" t="s">
        <v>199</v>
      </c>
      <c r="Q16" s="39"/>
    </row>
    <row r="17" spans="1:17" ht="15.75" thickBot="1" x14ac:dyDescent="0.3">
      <c r="A17" s="332">
        <v>15</v>
      </c>
      <c r="B17" s="323" t="e">
        <f>Resíduos!N17</f>
        <v>#N/A</v>
      </c>
      <c r="C17" s="324"/>
      <c r="D17" s="323" t="e">
        <f>Energia!L18</f>
        <v>#N/A</v>
      </c>
      <c r="E17" s="325"/>
      <c r="F17" s="325"/>
      <c r="G17" s="325"/>
      <c r="H17" s="325"/>
      <c r="I17" s="325"/>
      <c r="J17" s="326"/>
      <c r="K17" s="325"/>
      <c r="L17" s="323" t="e">
        <f>Alimentação!L18</f>
        <v>#N/A</v>
      </c>
      <c r="M17" s="325"/>
      <c r="N17" s="39"/>
      <c r="O17" s="39"/>
      <c r="P17" s="318" t="s">
        <v>159</v>
      </c>
      <c r="Q17" s="39"/>
    </row>
    <row r="18" spans="1:17" ht="15.75" thickBot="1" x14ac:dyDescent="0.3">
      <c r="A18" s="332">
        <v>16</v>
      </c>
      <c r="B18" s="323" t="e">
        <f>Resíduos!N18</f>
        <v>#N/A</v>
      </c>
      <c r="C18" s="324"/>
      <c r="D18" s="323" t="e">
        <f>Energia!L19</f>
        <v>#N/A</v>
      </c>
      <c r="E18" s="325"/>
      <c r="F18" s="325"/>
      <c r="G18" s="325"/>
      <c r="H18" s="325"/>
      <c r="I18" s="325"/>
      <c r="J18" s="326"/>
      <c r="K18" s="325"/>
      <c r="L18" s="323" t="e">
        <f>Alimentação!L19</f>
        <v>#N/A</v>
      </c>
      <c r="M18" s="325"/>
      <c r="N18" s="39"/>
      <c r="O18" s="39"/>
      <c r="P18" s="163" t="s">
        <v>293</v>
      </c>
      <c r="Q18" s="39"/>
    </row>
    <row r="19" spans="1:17" ht="15.75" thickBot="1" x14ac:dyDescent="0.3">
      <c r="A19" s="332">
        <v>17</v>
      </c>
      <c r="B19" s="323" t="e">
        <f>Resíduos!N19</f>
        <v>#N/A</v>
      </c>
      <c r="C19" s="324"/>
      <c r="D19" s="325"/>
      <c r="E19" s="325"/>
      <c r="F19" s="325"/>
      <c r="G19" s="325"/>
      <c r="H19" s="325"/>
      <c r="I19" s="325"/>
      <c r="J19" s="326"/>
      <c r="K19" s="325"/>
      <c r="L19" s="323" t="e">
        <f>Alimentação!L20</f>
        <v>#N/A</v>
      </c>
      <c r="M19" s="325"/>
      <c r="N19" s="39"/>
      <c r="O19" s="39"/>
    </row>
    <row r="20" spans="1:17" ht="15.75" thickBot="1" x14ac:dyDescent="0.3">
      <c r="A20" s="333">
        <v>18</v>
      </c>
      <c r="B20" s="323" t="e">
        <f>Resíduos!N21</f>
        <v>#N/A</v>
      </c>
      <c r="C20" s="324"/>
      <c r="D20" s="325"/>
      <c r="E20" s="325"/>
      <c r="F20" s="325"/>
      <c r="G20" s="325"/>
      <c r="H20" s="325"/>
      <c r="I20" s="325"/>
      <c r="J20" s="326"/>
      <c r="K20" s="325"/>
      <c r="L20" s="323" t="e">
        <f>Alimentação!L21</f>
        <v>#N/A</v>
      </c>
      <c r="M20" s="325"/>
      <c r="N20" s="39"/>
      <c r="O20" s="39"/>
      <c r="P20" s="170" t="s">
        <v>342</v>
      </c>
      <c r="Q20" s="39"/>
    </row>
    <row r="21" spans="1:17" ht="15.75" thickBot="1" x14ac:dyDescent="0.3">
      <c r="A21" s="333">
        <v>19</v>
      </c>
      <c r="B21" s="323" t="e">
        <f>Resíduos!N22</f>
        <v>#N/A</v>
      </c>
      <c r="C21" s="324"/>
      <c r="D21" s="325"/>
      <c r="E21" s="325"/>
      <c r="F21" s="325"/>
      <c r="G21" s="325"/>
      <c r="H21" s="325"/>
      <c r="I21" s="325"/>
      <c r="J21" s="326"/>
      <c r="K21" s="325"/>
      <c r="L21" s="323" t="e">
        <f>Alimentação!L22</f>
        <v>#N/A</v>
      </c>
      <c r="M21" s="325"/>
      <c r="N21" s="39"/>
      <c r="O21" s="39"/>
      <c r="P21" s="33"/>
      <c r="Q21" s="39"/>
    </row>
    <row r="22" spans="1:17" ht="15.75" thickBot="1" x14ac:dyDescent="0.3">
      <c r="A22" s="333" t="s">
        <v>173</v>
      </c>
      <c r="B22" s="327">
        <v>53</v>
      </c>
      <c r="C22" s="327">
        <v>42</v>
      </c>
      <c r="D22" s="310">
        <v>40</v>
      </c>
      <c r="E22" s="310">
        <v>35</v>
      </c>
      <c r="F22" s="310">
        <v>33</v>
      </c>
      <c r="G22" s="310">
        <v>31</v>
      </c>
      <c r="H22" s="310">
        <v>38</v>
      </c>
      <c r="I22" s="310">
        <v>35</v>
      </c>
      <c r="J22" s="328">
        <v>34</v>
      </c>
      <c r="K22" s="310">
        <v>23</v>
      </c>
      <c r="L22" s="310">
        <v>61</v>
      </c>
      <c r="M22" s="310">
        <v>23</v>
      </c>
      <c r="N22" s="39"/>
      <c r="O22" s="133" t="s">
        <v>288</v>
      </c>
      <c r="P22" s="39"/>
      <c r="Q22" s="39"/>
    </row>
    <row r="23" spans="1:17" ht="15.75" thickBot="1" x14ac:dyDescent="0.3">
      <c r="A23" s="333" t="s">
        <v>286</v>
      </c>
      <c r="B23" s="329" t="e">
        <f xml:space="preserve"> SUM(B3:B21)</f>
        <v>#N/A</v>
      </c>
      <c r="C23" s="329" t="e">
        <f t="shared" ref="C23:K23" si="0" xml:space="preserve"> SUM(C3:C20)</f>
        <v>#N/A</v>
      </c>
      <c r="D23" s="329" t="e">
        <f t="shared" si="0"/>
        <v>#N/A</v>
      </c>
      <c r="E23" s="329" t="e">
        <f t="shared" si="0"/>
        <v>#N/A</v>
      </c>
      <c r="F23" s="329" t="e">
        <f t="shared" si="0"/>
        <v>#N/A</v>
      </c>
      <c r="G23" s="329" t="e">
        <f t="shared" si="0"/>
        <v>#N/A</v>
      </c>
      <c r="H23" s="329" t="e">
        <f t="shared" si="0"/>
        <v>#N/A</v>
      </c>
      <c r="I23" s="329" t="e">
        <f xml:space="preserve"> SUM(I3:I20)</f>
        <v>#N/A</v>
      </c>
      <c r="J23" s="329" t="e">
        <f t="shared" si="0"/>
        <v>#N/A</v>
      </c>
      <c r="K23" s="329" t="e">
        <f t="shared" si="0"/>
        <v>#N/A</v>
      </c>
      <c r="L23" s="329" t="e">
        <f xml:space="preserve"> SUM(L3:L21)</f>
        <v>#N/A</v>
      </c>
      <c r="M23" s="329" t="e">
        <f xml:space="preserve"> SUM(M3:M20)</f>
        <v>#N/A</v>
      </c>
      <c r="N23" s="39"/>
      <c r="O23" s="39"/>
      <c r="P23" s="39"/>
      <c r="Q23" s="39"/>
    </row>
    <row r="24" spans="1:17" ht="15.75" thickBot="1" x14ac:dyDescent="0.3">
      <c r="A24" s="334" t="s">
        <v>282</v>
      </c>
      <c r="B24" s="330" t="e">
        <f>Resíduos!P6</f>
        <v>#N/A</v>
      </c>
      <c r="C24" s="330" t="e">
        <f>Água!P6</f>
        <v>#N/A</v>
      </c>
      <c r="D24" s="330" t="e">
        <f>Energia!N6</f>
        <v>#N/A</v>
      </c>
      <c r="E24" s="330" t="e">
        <f>'Esp. Exteriores'!N6</f>
        <v>#N/A</v>
      </c>
      <c r="F24" s="330" t="e">
        <f>Biodiversidade!N6</f>
        <v>#N/A</v>
      </c>
      <c r="G24" s="330" t="e">
        <f>'Ag. Biológica'!N6</f>
        <v>#N/A</v>
      </c>
      <c r="H24" s="330" t="e">
        <f>Floresta!N6</f>
        <v>#N/A</v>
      </c>
      <c r="I24" s="330" t="e">
        <f>Mar!N6</f>
        <v>#N/A</v>
      </c>
      <c r="J24" s="330" t="e">
        <f>Mobilidade!N6</f>
        <v>#N/A</v>
      </c>
      <c r="K24" s="330" t="e">
        <f>Ruído!N6</f>
        <v>#N/A</v>
      </c>
      <c r="L24" s="330" t="e">
        <f>Alimentação!N6</f>
        <v>#N/A</v>
      </c>
      <c r="M24" s="330" t="e">
        <f>'Gestão Ambiental'!N6</f>
        <v>#N/A</v>
      </c>
      <c r="N24" s="39"/>
      <c r="O24" s="39"/>
      <c r="P24" s="39"/>
      <c r="Q24" s="39"/>
    </row>
    <row r="25" spans="1:17" x14ac:dyDescent="0.25">
      <c r="A25" s="39"/>
      <c r="B25" s="122"/>
      <c r="C25" s="122"/>
      <c r="D25" s="122"/>
      <c r="E25" s="122"/>
      <c r="F25" s="122"/>
      <c r="G25" s="122"/>
      <c r="H25" s="122" t="s">
        <v>123</v>
      </c>
      <c r="I25" s="122"/>
      <c r="J25" s="122"/>
      <c r="K25" s="122"/>
      <c r="L25" s="122"/>
      <c r="M25" s="122"/>
      <c r="N25" s="39"/>
      <c r="O25" s="39"/>
      <c r="P25" s="39"/>
      <c r="Q25" s="39"/>
    </row>
    <row r="26" spans="1:17" x14ac:dyDescent="0.25">
      <c r="A26" s="39" t="s">
        <v>173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39"/>
      <c r="O26" s="39"/>
      <c r="P26" s="39"/>
      <c r="Q26" s="39"/>
    </row>
    <row r="27" spans="1:17" ht="29.25" customHeight="1" x14ac:dyDescent="0.25">
      <c r="A27" s="131" t="s">
        <v>276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39"/>
      <c r="O27" s="39"/>
      <c r="P27" s="39"/>
      <c r="Q27" s="39"/>
    </row>
    <row r="28" spans="1:17" ht="30" customHeight="1" x14ac:dyDescent="0.25">
      <c r="A28" s="39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39"/>
      <c r="O28" s="39"/>
      <c r="P28" s="39"/>
      <c r="Q28" s="39"/>
    </row>
    <row r="29" spans="1:17" x14ac:dyDescent="0.25">
      <c r="A29" s="39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39"/>
      <c r="O29" s="39"/>
      <c r="P29" s="39"/>
      <c r="Q29" s="39"/>
    </row>
    <row r="30" spans="1:17" x14ac:dyDescent="0.25">
      <c r="A30" s="39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39"/>
      <c r="O30" s="39"/>
      <c r="P30" s="39"/>
      <c r="Q30" s="39"/>
    </row>
    <row r="31" spans="1:17" x14ac:dyDescent="0.25">
      <c r="A31" s="39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39"/>
      <c r="O31" s="39"/>
      <c r="P31" s="39"/>
      <c r="Q31" s="39"/>
    </row>
    <row r="32" spans="1:17" x14ac:dyDescent="0.25">
      <c r="A32" s="39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39"/>
      <c r="O32" s="39"/>
      <c r="P32" s="39"/>
      <c r="Q32" s="39"/>
    </row>
    <row r="33" spans="1:17" x14ac:dyDescent="0.25">
      <c r="A33" s="39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39"/>
      <c r="O33" s="39"/>
      <c r="P33" s="39"/>
      <c r="Q33" s="39"/>
    </row>
    <row r="34" spans="1:17" x14ac:dyDescent="0.25">
      <c r="A34" s="39"/>
    </row>
  </sheetData>
  <mergeCells count="1">
    <mergeCell ref="A1:M1"/>
  </mergeCells>
  <hyperlinks>
    <hyperlink ref="P6" location="Resíduos!A1" display="Resíduos"/>
    <hyperlink ref="P7" location="Água!A1" display="Água"/>
    <hyperlink ref="P8" location="'Energia '!A1" display="Energia"/>
    <hyperlink ref="P14" location="'Transportes '!A1" display="Transportes"/>
    <hyperlink ref="P15" location="'Ruído '!A1" display="Ruido"/>
    <hyperlink ref="P9" location="'Espaços Exteriores '!A1" display="Espaços exteriores"/>
    <hyperlink ref="P10" location="'Biodiversidade '!A1" display="Biodiversidade"/>
    <hyperlink ref="P17" location="' Gestão Ambiental da escola '!A1" display="Gestão ambiental"/>
    <hyperlink ref="P16" r:id="rId1"/>
    <hyperlink ref="P18" location="'Apuramento inq. alunos'!A1" display="Apuramento do Inquérito aos alunos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BU185"/>
  <sheetViews>
    <sheetView zoomScale="90" zoomScaleNormal="90" workbookViewId="0">
      <selection activeCell="A5" sqref="A5:C10"/>
    </sheetView>
  </sheetViews>
  <sheetFormatPr defaultRowHeight="15" x14ac:dyDescent="0.25"/>
  <cols>
    <col min="1" max="8" width="7.42578125" style="183" customWidth="1"/>
    <col min="9" max="9" width="37.140625" style="183" customWidth="1"/>
    <col min="10" max="10" width="24" style="183" customWidth="1"/>
    <col min="11" max="11" width="23.7109375" customWidth="1"/>
    <col min="12" max="12" width="26.28515625" customWidth="1"/>
    <col min="13" max="13" width="13" customWidth="1"/>
    <col min="14" max="14" width="12.7109375" style="35" customWidth="1"/>
    <col min="15" max="15" width="9.140625" style="35"/>
    <col min="17" max="17" width="26.42578125" customWidth="1"/>
    <col min="18" max="18" width="10.42578125" style="441" bestFit="1" customWidth="1"/>
    <col min="19" max="20" width="9.140625" style="441"/>
  </cols>
  <sheetData>
    <row r="1" spans="1:73" ht="15.75" thickBot="1" x14ac:dyDescent="0.3">
      <c r="A1" s="501" t="s">
        <v>361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3"/>
      <c r="O1" s="39"/>
      <c r="P1" s="39"/>
      <c r="Q1" s="39"/>
      <c r="R1" s="141"/>
      <c r="S1" s="141"/>
      <c r="T1" s="141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</row>
    <row r="2" spans="1:73" ht="15.75" thickBot="1" x14ac:dyDescent="0.3">
      <c r="A2" s="504" t="s">
        <v>290</v>
      </c>
      <c r="B2" s="505"/>
      <c r="C2" s="505"/>
      <c r="D2" s="505"/>
      <c r="E2" s="505"/>
      <c r="F2" s="505"/>
      <c r="G2" s="505"/>
      <c r="H2" s="505"/>
      <c r="I2" s="506"/>
      <c r="J2" s="501" t="s">
        <v>581</v>
      </c>
      <c r="K2" s="503"/>
      <c r="L2" s="491" t="s">
        <v>360</v>
      </c>
      <c r="M2" s="491" t="s">
        <v>189</v>
      </c>
      <c r="N2" s="493" t="s">
        <v>291</v>
      </c>
      <c r="O2" s="39"/>
      <c r="P2" s="39"/>
      <c r="Q2" s="39"/>
      <c r="R2" s="141"/>
      <c r="S2" s="141"/>
      <c r="T2" s="141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</row>
    <row r="3" spans="1:73" ht="15.75" thickBot="1" x14ac:dyDescent="0.3">
      <c r="A3" s="507"/>
      <c r="B3" s="508"/>
      <c r="C3" s="508"/>
      <c r="D3" s="508"/>
      <c r="E3" s="508"/>
      <c r="F3" s="508"/>
      <c r="G3" s="508"/>
      <c r="H3" s="508"/>
      <c r="I3" s="509"/>
      <c r="J3" s="393" t="s">
        <v>552</v>
      </c>
      <c r="K3" s="394" t="s">
        <v>553</v>
      </c>
      <c r="L3" s="492"/>
      <c r="M3" s="492"/>
      <c r="N3" s="494"/>
      <c r="O3" s="39"/>
      <c r="P3" s="39"/>
      <c r="Q3" s="39"/>
      <c r="R3" s="141"/>
      <c r="S3" s="141"/>
      <c r="T3" s="141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</row>
    <row r="4" spans="1:73" ht="15.75" thickBot="1" x14ac:dyDescent="0.3">
      <c r="A4" s="171" t="s">
        <v>145</v>
      </c>
      <c r="B4" s="172"/>
      <c r="C4" s="173"/>
      <c r="D4" s="173"/>
      <c r="E4" s="173"/>
      <c r="F4" s="173"/>
      <c r="G4" s="173"/>
      <c r="H4" s="173"/>
      <c r="I4" s="173"/>
      <c r="J4" s="434" t="s">
        <v>567</v>
      </c>
      <c r="K4" s="435" t="s">
        <v>554</v>
      </c>
      <c r="L4" s="135"/>
      <c r="M4" s="216" t="e">
        <f t="shared" ref="M4:M36" si="0">VLOOKUP(L4,PerOiTa,2,FALSE)</f>
        <v>#N/A</v>
      </c>
      <c r="N4" s="191" t="s">
        <v>273</v>
      </c>
      <c r="O4" s="39"/>
      <c r="P4" s="39"/>
      <c r="Q4" s="39"/>
      <c r="R4" s="141"/>
      <c r="S4" s="141"/>
      <c r="T4" s="141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</row>
    <row r="5" spans="1:73" ht="15.75" thickBot="1" x14ac:dyDescent="0.3">
      <c r="A5" s="519" t="s">
        <v>127</v>
      </c>
      <c r="B5" s="520"/>
      <c r="C5" s="521"/>
      <c r="D5" s="499" t="s">
        <v>302</v>
      </c>
      <c r="E5" s="499"/>
      <c r="F5" s="499"/>
      <c r="G5" s="499"/>
      <c r="H5" s="499"/>
      <c r="I5" s="499"/>
      <c r="J5" s="434" t="s">
        <v>567</v>
      </c>
      <c r="K5" s="435" t="s">
        <v>554</v>
      </c>
      <c r="L5" s="135"/>
      <c r="M5" s="193" t="e">
        <f t="shared" si="0"/>
        <v>#N/A</v>
      </c>
      <c r="N5" s="191" t="s">
        <v>273</v>
      </c>
      <c r="O5" s="39"/>
      <c r="P5" s="184" t="s">
        <v>299</v>
      </c>
      <c r="Q5" s="185"/>
      <c r="R5" s="141"/>
      <c r="S5" s="141"/>
      <c r="T5" s="141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</row>
    <row r="6" spans="1:73" ht="15.75" thickBot="1" x14ac:dyDescent="0.3">
      <c r="A6" s="522"/>
      <c r="B6" s="523"/>
      <c r="C6" s="524"/>
      <c r="D6" s="499" t="s">
        <v>303</v>
      </c>
      <c r="E6" s="499"/>
      <c r="F6" s="499"/>
      <c r="G6" s="499"/>
      <c r="H6" s="499"/>
      <c r="I6" s="499"/>
      <c r="J6" s="434" t="s">
        <v>567</v>
      </c>
      <c r="K6" s="435" t="s">
        <v>554</v>
      </c>
      <c r="L6" s="135"/>
      <c r="M6" s="193" t="e">
        <f t="shared" si="0"/>
        <v>#N/A</v>
      </c>
      <c r="N6" s="191" t="s">
        <v>273</v>
      </c>
      <c r="O6" s="39"/>
      <c r="P6" s="186" t="s">
        <v>293</v>
      </c>
      <c r="Q6" s="187"/>
      <c r="R6" s="141" t="s">
        <v>209</v>
      </c>
      <c r="S6" s="141">
        <v>0</v>
      </c>
      <c r="T6" s="141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</row>
    <row r="7" spans="1:73" ht="15.75" thickBot="1" x14ac:dyDescent="0.3">
      <c r="A7" s="522"/>
      <c r="B7" s="523"/>
      <c r="C7" s="524"/>
      <c r="D7" s="499" t="s">
        <v>304</v>
      </c>
      <c r="E7" s="499"/>
      <c r="F7" s="499"/>
      <c r="G7" s="499"/>
      <c r="H7" s="499"/>
      <c r="I7" s="499"/>
      <c r="J7" s="434" t="s">
        <v>567</v>
      </c>
      <c r="K7" s="435" t="s">
        <v>554</v>
      </c>
      <c r="L7" s="135"/>
      <c r="M7" s="193" t="e">
        <f t="shared" si="0"/>
        <v>#N/A</v>
      </c>
      <c r="N7" s="191" t="s">
        <v>273</v>
      </c>
      <c r="O7" s="39"/>
      <c r="P7" s="405"/>
      <c r="Q7" s="39"/>
      <c r="R7" s="141" t="s">
        <v>210</v>
      </c>
      <c r="S7" s="141">
        <v>1</v>
      </c>
      <c r="T7" s="141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</row>
    <row r="8" spans="1:73" ht="15.75" thickBot="1" x14ac:dyDescent="0.3">
      <c r="A8" s="522"/>
      <c r="B8" s="523"/>
      <c r="C8" s="524"/>
      <c r="D8" s="499" t="s">
        <v>305</v>
      </c>
      <c r="E8" s="499"/>
      <c r="F8" s="499"/>
      <c r="G8" s="499"/>
      <c r="H8" s="499"/>
      <c r="I8" s="499"/>
      <c r="J8" s="434" t="s">
        <v>567</v>
      </c>
      <c r="K8" s="435" t="s">
        <v>554</v>
      </c>
      <c r="L8" s="135"/>
      <c r="M8" s="193" t="e">
        <f t="shared" si="0"/>
        <v>#N/A</v>
      </c>
      <c r="N8" s="191" t="s">
        <v>273</v>
      </c>
      <c r="O8" s="39"/>
      <c r="P8" s="39"/>
      <c r="Q8" s="39"/>
      <c r="R8" s="484" t="s">
        <v>211</v>
      </c>
      <c r="S8" s="141">
        <v>2</v>
      </c>
      <c r="T8" s="141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</row>
    <row r="9" spans="1:73" ht="15.75" thickBot="1" x14ac:dyDescent="0.3">
      <c r="A9" s="522"/>
      <c r="B9" s="523"/>
      <c r="C9" s="524"/>
      <c r="D9" s="499" t="s">
        <v>306</v>
      </c>
      <c r="E9" s="499"/>
      <c r="F9" s="499"/>
      <c r="G9" s="499"/>
      <c r="H9" s="499"/>
      <c r="I9" s="499"/>
      <c r="J9" s="434" t="s">
        <v>567</v>
      </c>
      <c r="K9" s="435" t="s">
        <v>554</v>
      </c>
      <c r="L9" s="135"/>
      <c r="M9" s="193" t="e">
        <f t="shared" si="0"/>
        <v>#N/A</v>
      </c>
      <c r="N9" s="191" t="s">
        <v>273</v>
      </c>
      <c r="O9" s="39"/>
      <c r="P9" s="39"/>
      <c r="Q9" s="39"/>
      <c r="R9" s="141"/>
      <c r="S9" s="141"/>
      <c r="T9" s="141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</row>
    <row r="10" spans="1:73" ht="15.75" thickBot="1" x14ac:dyDescent="0.3">
      <c r="A10" s="525"/>
      <c r="B10" s="526"/>
      <c r="C10" s="527"/>
      <c r="D10" s="498" t="s">
        <v>307</v>
      </c>
      <c r="E10" s="499"/>
      <c r="F10" s="499"/>
      <c r="G10" s="499"/>
      <c r="H10" s="499"/>
      <c r="I10" s="500"/>
      <c r="J10" s="434" t="s">
        <v>567</v>
      </c>
      <c r="K10" s="435" t="s">
        <v>554</v>
      </c>
      <c r="L10" s="135"/>
      <c r="M10" s="193" t="e">
        <f t="shared" si="0"/>
        <v>#N/A</v>
      </c>
      <c r="N10" s="191" t="s">
        <v>273</v>
      </c>
      <c r="O10" s="39"/>
      <c r="P10" s="39"/>
      <c r="Q10" s="39"/>
      <c r="R10" s="141" t="s">
        <v>212</v>
      </c>
      <c r="S10" s="141">
        <v>3</v>
      </c>
      <c r="T10" s="141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</row>
    <row r="11" spans="1:73" ht="15.75" thickBot="1" x14ac:dyDescent="0.3">
      <c r="A11" s="171" t="s">
        <v>274</v>
      </c>
      <c r="B11" s="172"/>
      <c r="C11" s="174"/>
      <c r="D11" s="174"/>
      <c r="E11" s="174"/>
      <c r="F11" s="174"/>
      <c r="G11" s="174"/>
      <c r="H11" s="174"/>
      <c r="I11" s="174"/>
      <c r="J11" s="434" t="s">
        <v>568</v>
      </c>
      <c r="K11" s="435" t="s">
        <v>555</v>
      </c>
      <c r="L11" s="135"/>
      <c r="M11" s="193" t="e">
        <f t="shared" si="0"/>
        <v>#N/A</v>
      </c>
      <c r="N11" s="191" t="s">
        <v>273</v>
      </c>
      <c r="O11" s="39"/>
      <c r="P11" s="39"/>
      <c r="Q11" s="39"/>
      <c r="R11" s="141" t="s">
        <v>213</v>
      </c>
      <c r="S11" s="141">
        <v>2</v>
      </c>
      <c r="T11" s="141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</row>
    <row r="12" spans="1:73" ht="15.75" thickBot="1" x14ac:dyDescent="0.3">
      <c r="A12" s="171" t="s">
        <v>292</v>
      </c>
      <c r="B12" s="172"/>
      <c r="C12" s="172"/>
      <c r="D12" s="172"/>
      <c r="E12" s="172"/>
      <c r="F12" s="172"/>
      <c r="G12" s="172"/>
      <c r="H12" s="172"/>
      <c r="I12" s="172"/>
      <c r="J12" s="434" t="s">
        <v>569</v>
      </c>
      <c r="K12" s="435" t="s">
        <v>556</v>
      </c>
      <c r="L12" s="135"/>
      <c r="M12" s="193" t="e">
        <f t="shared" si="0"/>
        <v>#N/A</v>
      </c>
      <c r="N12" s="191" t="s">
        <v>309</v>
      </c>
      <c r="O12" s="39"/>
      <c r="P12" s="39"/>
      <c r="Q12" s="39"/>
      <c r="R12" s="141" t="s">
        <v>10</v>
      </c>
      <c r="S12" s="141">
        <v>0</v>
      </c>
      <c r="T12" s="141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</row>
    <row r="13" spans="1:73" ht="15.75" thickBot="1" x14ac:dyDescent="0.3">
      <c r="A13" s="175" t="s">
        <v>128</v>
      </c>
      <c r="B13" s="173"/>
      <c r="C13" s="173"/>
      <c r="D13" s="173"/>
      <c r="E13" s="176"/>
      <c r="F13" s="177"/>
      <c r="G13" s="177"/>
      <c r="H13" s="177"/>
      <c r="I13" s="177"/>
      <c r="J13" s="434" t="s">
        <v>570</v>
      </c>
      <c r="K13" s="435" t="s">
        <v>557</v>
      </c>
      <c r="L13" s="135"/>
      <c r="M13" s="193" t="e">
        <f t="shared" si="0"/>
        <v>#N/A</v>
      </c>
      <c r="N13" s="191" t="s">
        <v>309</v>
      </c>
      <c r="O13" s="39"/>
      <c r="P13" s="39"/>
      <c r="Q13" s="39"/>
      <c r="R13" s="141"/>
      <c r="S13" s="141"/>
      <c r="T13" s="141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</row>
    <row r="14" spans="1:73" ht="15.75" thickBot="1" x14ac:dyDescent="0.3">
      <c r="A14" s="171" t="s">
        <v>129</v>
      </c>
      <c r="B14" s="172"/>
      <c r="C14" s="172"/>
      <c r="D14" s="172"/>
      <c r="E14" s="172"/>
      <c r="F14" s="172"/>
      <c r="G14" s="172"/>
      <c r="H14" s="172"/>
      <c r="I14" s="172"/>
      <c r="J14" s="434" t="s">
        <v>571</v>
      </c>
      <c r="K14" s="435" t="s">
        <v>558</v>
      </c>
      <c r="L14" s="135"/>
      <c r="M14" s="193" t="e">
        <f t="shared" si="0"/>
        <v>#N/A</v>
      </c>
      <c r="N14" s="191" t="s">
        <v>310</v>
      </c>
      <c r="O14" s="39"/>
      <c r="P14" s="39"/>
      <c r="Q14" s="39"/>
      <c r="R14" s="141" t="s">
        <v>214</v>
      </c>
      <c r="S14" s="141">
        <v>1</v>
      </c>
      <c r="T14" s="141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</row>
    <row r="15" spans="1:73" s="188" customFormat="1" ht="15.75" thickBot="1" x14ac:dyDescent="0.3">
      <c r="A15" s="352" t="s">
        <v>130</v>
      </c>
      <c r="B15" s="353"/>
      <c r="C15" s="353"/>
      <c r="D15" s="353"/>
      <c r="E15" s="353"/>
      <c r="F15" s="353"/>
      <c r="G15" s="353"/>
      <c r="H15" s="353"/>
      <c r="I15" s="353"/>
      <c r="J15" s="434" t="s">
        <v>569</v>
      </c>
      <c r="K15" s="435" t="s">
        <v>559</v>
      </c>
      <c r="L15" s="354"/>
      <c r="M15" s="355" t="e">
        <f t="shared" si="0"/>
        <v>#N/A</v>
      </c>
      <c r="N15" s="356" t="s">
        <v>310</v>
      </c>
      <c r="O15" s="105"/>
      <c r="P15" s="105"/>
      <c r="Q15" s="105"/>
      <c r="R15" s="141"/>
      <c r="S15" s="141"/>
      <c r="T15" s="141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</row>
    <row r="16" spans="1:73" ht="15.75" thickBot="1" x14ac:dyDescent="0.3">
      <c r="A16" s="510" t="s">
        <v>131</v>
      </c>
      <c r="B16" s="511"/>
      <c r="C16" s="512"/>
      <c r="D16" s="171" t="s">
        <v>300</v>
      </c>
      <c r="E16" s="173"/>
      <c r="F16" s="173"/>
      <c r="G16" s="173"/>
      <c r="H16" s="173"/>
      <c r="I16" s="173"/>
      <c r="J16" s="434" t="s">
        <v>571</v>
      </c>
      <c r="K16" s="435" t="s">
        <v>558</v>
      </c>
      <c r="L16" s="135"/>
      <c r="M16" s="193" t="e">
        <f t="shared" si="0"/>
        <v>#N/A</v>
      </c>
      <c r="N16" s="191" t="s">
        <v>311</v>
      </c>
      <c r="O16" s="39"/>
      <c r="P16" s="39"/>
      <c r="Q16" s="39"/>
      <c r="R16" s="141" t="s">
        <v>215</v>
      </c>
      <c r="S16" s="141">
        <v>1</v>
      </c>
      <c r="T16" s="141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</row>
    <row r="17" spans="1:73" s="188" customFormat="1" ht="15.75" thickBot="1" x14ac:dyDescent="0.3">
      <c r="A17" s="513"/>
      <c r="B17" s="514"/>
      <c r="C17" s="515"/>
      <c r="D17" s="352" t="s">
        <v>301</v>
      </c>
      <c r="E17" s="353"/>
      <c r="F17" s="353"/>
      <c r="G17" s="353"/>
      <c r="H17" s="353"/>
      <c r="I17" s="353"/>
      <c r="J17" s="434" t="s">
        <v>569</v>
      </c>
      <c r="K17" s="435" t="s">
        <v>559</v>
      </c>
      <c r="L17" s="354"/>
      <c r="M17" s="355" t="e">
        <f t="shared" si="0"/>
        <v>#N/A</v>
      </c>
      <c r="N17" s="356" t="s">
        <v>311</v>
      </c>
      <c r="O17" s="105"/>
      <c r="P17" s="105"/>
      <c r="Q17" s="105"/>
      <c r="R17" s="141"/>
      <c r="S17" s="141"/>
      <c r="T17" s="141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</row>
    <row r="18" spans="1:73" ht="15.75" thickBot="1" x14ac:dyDescent="0.3">
      <c r="A18" s="171" t="s">
        <v>486</v>
      </c>
      <c r="B18" s="172"/>
      <c r="C18" s="172"/>
      <c r="D18" s="172"/>
      <c r="E18" s="172"/>
      <c r="F18" s="172"/>
      <c r="G18" s="172"/>
      <c r="H18" s="172"/>
      <c r="I18" s="172"/>
      <c r="J18" s="434" t="s">
        <v>572</v>
      </c>
      <c r="K18" s="435" t="s">
        <v>560</v>
      </c>
      <c r="L18" s="135"/>
      <c r="M18" s="193" t="e">
        <f t="shared" si="0"/>
        <v>#N/A</v>
      </c>
      <c r="N18" s="191" t="s">
        <v>311</v>
      </c>
      <c r="O18" s="39"/>
      <c r="P18" s="39"/>
      <c r="Q18" s="39"/>
      <c r="R18" s="141"/>
      <c r="S18" s="141"/>
      <c r="T18" s="141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</row>
    <row r="19" spans="1:73" s="188" customFormat="1" ht="15.75" thickBot="1" x14ac:dyDescent="0.3">
      <c r="A19" s="352" t="s">
        <v>132</v>
      </c>
      <c r="B19" s="353"/>
      <c r="C19" s="353"/>
      <c r="D19" s="353"/>
      <c r="E19" s="353"/>
      <c r="F19" s="353"/>
      <c r="G19" s="353"/>
      <c r="H19" s="353"/>
      <c r="I19" s="353"/>
      <c r="J19" s="434" t="s">
        <v>569</v>
      </c>
      <c r="K19" s="435" t="s">
        <v>559</v>
      </c>
      <c r="L19" s="354"/>
      <c r="M19" s="355" t="e">
        <f t="shared" si="0"/>
        <v>#N/A</v>
      </c>
      <c r="N19" s="356" t="s">
        <v>312</v>
      </c>
      <c r="O19" s="105"/>
      <c r="P19" s="105"/>
      <c r="Q19" s="105"/>
      <c r="R19" s="141" t="s">
        <v>216</v>
      </c>
      <c r="S19" s="141">
        <v>2</v>
      </c>
      <c r="T19" s="141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</row>
    <row r="20" spans="1:73" ht="15.75" thickBot="1" x14ac:dyDescent="0.3">
      <c r="A20" s="171" t="s">
        <v>174</v>
      </c>
      <c r="B20" s="172"/>
      <c r="C20" s="172"/>
      <c r="D20" s="172"/>
      <c r="E20" s="172"/>
      <c r="F20" s="172"/>
      <c r="G20" s="172"/>
      <c r="H20" s="172"/>
      <c r="I20" s="172"/>
      <c r="J20" s="434" t="s">
        <v>567</v>
      </c>
      <c r="K20" s="435" t="s">
        <v>554</v>
      </c>
      <c r="L20" s="135"/>
      <c r="M20" s="193" t="e">
        <f t="shared" si="0"/>
        <v>#N/A</v>
      </c>
      <c r="N20" s="191" t="s">
        <v>313</v>
      </c>
      <c r="O20" s="39"/>
      <c r="P20" s="39"/>
      <c r="Q20" s="39"/>
      <c r="R20" s="141" t="s">
        <v>217</v>
      </c>
      <c r="S20" s="141">
        <v>1</v>
      </c>
      <c r="T20" s="141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</row>
    <row r="21" spans="1:73" ht="15.75" customHeight="1" thickBot="1" x14ac:dyDescent="0.3">
      <c r="A21" s="495" t="s">
        <v>314</v>
      </c>
      <c r="B21" s="496"/>
      <c r="C21" s="496"/>
      <c r="D21" s="496"/>
      <c r="E21" s="496"/>
      <c r="F21" s="496"/>
      <c r="G21" s="496"/>
      <c r="H21" s="496"/>
      <c r="I21" s="497"/>
      <c r="J21" s="434" t="s">
        <v>573</v>
      </c>
      <c r="K21" s="435" t="s">
        <v>561</v>
      </c>
      <c r="L21" s="135"/>
      <c r="M21" s="193" t="e">
        <f t="shared" si="0"/>
        <v>#N/A</v>
      </c>
      <c r="N21" s="191" t="s">
        <v>313</v>
      </c>
      <c r="O21" s="39"/>
      <c r="P21" s="39"/>
      <c r="Q21" s="39"/>
      <c r="R21" s="141"/>
      <c r="S21" s="141"/>
      <c r="T21" s="141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</row>
    <row r="22" spans="1:73" ht="15.75" thickBot="1" x14ac:dyDescent="0.3">
      <c r="A22" s="171" t="s">
        <v>643</v>
      </c>
      <c r="B22" s="172"/>
      <c r="C22" s="172"/>
      <c r="D22" s="172"/>
      <c r="E22" s="172"/>
      <c r="F22" s="172"/>
      <c r="G22" s="172"/>
      <c r="H22" s="172"/>
      <c r="I22" s="172"/>
      <c r="J22" s="434" t="s">
        <v>574</v>
      </c>
      <c r="K22" s="435" t="s">
        <v>562</v>
      </c>
      <c r="L22" s="135"/>
      <c r="M22" s="193" t="e">
        <f t="shared" si="0"/>
        <v>#N/A</v>
      </c>
      <c r="N22" s="191" t="s">
        <v>323</v>
      </c>
      <c r="O22" s="39"/>
      <c r="P22" s="39"/>
      <c r="Q22" s="39"/>
      <c r="R22" s="141" t="s">
        <v>259</v>
      </c>
      <c r="S22" s="141"/>
      <c r="T22" s="141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</row>
    <row r="23" spans="1:73" ht="15.75" thickBot="1" x14ac:dyDescent="0.3">
      <c r="A23" s="171" t="s">
        <v>272</v>
      </c>
      <c r="B23" s="172"/>
      <c r="C23" s="172"/>
      <c r="D23" s="172"/>
      <c r="E23" s="172"/>
      <c r="F23" s="172"/>
      <c r="G23" s="172"/>
      <c r="H23" s="172"/>
      <c r="I23" s="172"/>
      <c r="J23" s="434" t="s">
        <v>574</v>
      </c>
      <c r="K23" s="435" t="s">
        <v>562</v>
      </c>
      <c r="L23" s="135"/>
      <c r="M23" s="193" t="e">
        <f t="shared" si="0"/>
        <v>#N/A</v>
      </c>
      <c r="N23" s="191" t="s">
        <v>324</v>
      </c>
      <c r="O23" s="39"/>
      <c r="P23" s="39"/>
      <c r="Q23" s="39"/>
      <c r="R23" s="141" t="s">
        <v>5</v>
      </c>
      <c r="S23" s="141">
        <v>0</v>
      </c>
      <c r="T23" s="141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</row>
    <row r="24" spans="1:73" s="39" customFormat="1" ht="15.75" thickBot="1" x14ac:dyDescent="0.3">
      <c r="A24" s="171" t="s">
        <v>180</v>
      </c>
      <c r="B24" s="172"/>
      <c r="C24" s="172"/>
      <c r="D24" s="172"/>
      <c r="E24" s="172"/>
      <c r="F24" s="172"/>
      <c r="G24" s="172"/>
      <c r="H24" s="172"/>
      <c r="I24" s="172"/>
      <c r="J24" s="434" t="s">
        <v>575</v>
      </c>
      <c r="K24" s="435" t="s">
        <v>563</v>
      </c>
      <c r="L24" s="135"/>
      <c r="M24" s="193" t="e">
        <f t="shared" si="0"/>
        <v>#N/A</v>
      </c>
      <c r="N24" s="191" t="s">
        <v>325</v>
      </c>
      <c r="R24" s="141" t="s">
        <v>264</v>
      </c>
      <c r="S24" s="141">
        <v>1</v>
      </c>
      <c r="T24" s="141"/>
    </row>
    <row r="25" spans="1:73" s="39" customFormat="1" ht="15.75" thickBot="1" x14ac:dyDescent="0.3">
      <c r="A25" s="171" t="s">
        <v>580</v>
      </c>
      <c r="B25" s="172"/>
      <c r="C25" s="172"/>
      <c r="D25" s="172"/>
      <c r="E25" s="172"/>
      <c r="F25" s="172"/>
      <c r="G25" s="172"/>
      <c r="H25" s="172"/>
      <c r="I25" s="172"/>
      <c r="J25" s="434" t="s">
        <v>574</v>
      </c>
      <c r="K25" s="435" t="s">
        <v>579</v>
      </c>
      <c r="L25" s="135"/>
      <c r="M25" s="193" t="e">
        <f t="shared" si="0"/>
        <v>#N/A</v>
      </c>
      <c r="N25" s="191" t="s">
        <v>325</v>
      </c>
      <c r="R25" s="141" t="s">
        <v>265</v>
      </c>
      <c r="S25" s="141">
        <v>2</v>
      </c>
      <c r="T25" s="141"/>
    </row>
    <row r="26" spans="1:73" s="39" customFormat="1" ht="15.75" thickBot="1" x14ac:dyDescent="0.3">
      <c r="A26" s="171" t="s">
        <v>271</v>
      </c>
      <c r="B26" s="172"/>
      <c r="C26" s="172"/>
      <c r="D26" s="172"/>
      <c r="E26" s="172"/>
      <c r="F26" s="172"/>
      <c r="G26" s="172"/>
      <c r="H26" s="172"/>
      <c r="I26" s="172"/>
      <c r="J26" s="434" t="s">
        <v>567</v>
      </c>
      <c r="K26" s="435" t="s">
        <v>554</v>
      </c>
      <c r="L26" s="135"/>
      <c r="M26" s="193" t="e">
        <f t="shared" si="0"/>
        <v>#N/A</v>
      </c>
      <c r="N26" s="191" t="s">
        <v>326</v>
      </c>
      <c r="R26" s="141" t="s">
        <v>266</v>
      </c>
      <c r="S26" s="141">
        <v>3</v>
      </c>
      <c r="T26" s="141"/>
    </row>
    <row r="27" spans="1:73" s="39" customFormat="1" ht="15.75" thickBot="1" x14ac:dyDescent="0.3">
      <c r="A27" s="171" t="s">
        <v>195</v>
      </c>
      <c r="B27" s="172"/>
      <c r="C27" s="172"/>
      <c r="D27" s="172"/>
      <c r="E27" s="172"/>
      <c r="F27" s="172"/>
      <c r="G27" s="172"/>
      <c r="H27" s="172"/>
      <c r="I27" s="172"/>
      <c r="J27" s="434" t="s">
        <v>574</v>
      </c>
      <c r="K27" s="435" t="s">
        <v>562</v>
      </c>
      <c r="L27" s="135"/>
      <c r="M27" s="193" t="e">
        <f t="shared" si="0"/>
        <v>#N/A</v>
      </c>
      <c r="N27" s="191" t="s">
        <v>327</v>
      </c>
      <c r="R27" s="141" t="s">
        <v>56</v>
      </c>
      <c r="S27" s="141">
        <v>4</v>
      </c>
      <c r="T27" s="141"/>
    </row>
    <row r="28" spans="1:73" ht="15.75" thickBot="1" x14ac:dyDescent="0.3">
      <c r="A28" s="171" t="s">
        <v>196</v>
      </c>
      <c r="B28" s="172"/>
      <c r="C28" s="172"/>
      <c r="D28" s="172" t="s">
        <v>308</v>
      </c>
      <c r="E28" s="172"/>
      <c r="F28" s="172"/>
      <c r="G28" s="172"/>
      <c r="H28" s="172"/>
      <c r="I28" s="172"/>
      <c r="J28" s="434" t="s">
        <v>576</v>
      </c>
      <c r="K28" s="435" t="s">
        <v>564</v>
      </c>
      <c r="L28" s="135"/>
      <c r="M28" s="193" t="e">
        <f t="shared" si="0"/>
        <v>#N/A</v>
      </c>
      <c r="N28" s="191" t="s">
        <v>327</v>
      </c>
      <c r="O28" s="39"/>
      <c r="P28" s="39"/>
      <c r="Q28" s="39"/>
      <c r="R28" s="141" t="s">
        <v>260</v>
      </c>
      <c r="S28" s="141"/>
      <c r="T28" s="141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</row>
    <row r="29" spans="1:73" ht="15.75" customHeight="1" thickBot="1" x14ac:dyDescent="0.3">
      <c r="A29" s="528" t="s">
        <v>315</v>
      </c>
      <c r="B29" s="529"/>
      <c r="C29" s="530"/>
      <c r="D29" s="178" t="s">
        <v>316</v>
      </c>
      <c r="E29" s="179"/>
      <c r="F29" s="179"/>
      <c r="G29" s="179"/>
      <c r="H29" s="179"/>
      <c r="I29" s="179"/>
      <c r="J29" s="434" t="s">
        <v>577</v>
      </c>
      <c r="K29" s="435" t="s">
        <v>565</v>
      </c>
      <c r="L29" s="135"/>
      <c r="M29" s="193" t="e">
        <f t="shared" si="0"/>
        <v>#N/A</v>
      </c>
      <c r="N29" s="191" t="s">
        <v>328</v>
      </c>
      <c r="O29" s="39"/>
      <c r="P29" s="39"/>
      <c r="Q29" s="39"/>
      <c r="R29" s="141" t="s">
        <v>261</v>
      </c>
      <c r="S29" s="141">
        <v>0</v>
      </c>
      <c r="T29" s="141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</row>
    <row r="30" spans="1:73" ht="18" customHeight="1" thickBot="1" x14ac:dyDescent="0.3">
      <c r="A30" s="531"/>
      <c r="B30" s="532"/>
      <c r="C30" s="533"/>
      <c r="D30" s="178" t="s">
        <v>317</v>
      </c>
      <c r="E30" s="179"/>
      <c r="F30" s="179"/>
      <c r="G30" s="179"/>
      <c r="H30" s="179"/>
      <c r="I30" s="179"/>
      <c r="J30" s="434" t="s">
        <v>577</v>
      </c>
      <c r="K30" s="435" t="s">
        <v>565</v>
      </c>
      <c r="L30" s="135"/>
      <c r="M30" s="193" t="e">
        <f t="shared" si="0"/>
        <v>#N/A</v>
      </c>
      <c r="N30" s="191" t="s">
        <v>328</v>
      </c>
      <c r="O30" s="39"/>
      <c r="P30" s="39"/>
      <c r="Q30" s="39"/>
      <c r="R30" s="141" t="s">
        <v>263</v>
      </c>
      <c r="S30" s="141">
        <v>1</v>
      </c>
      <c r="T30" s="141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</row>
    <row r="31" spans="1:73" s="188" customFormat="1" ht="17.25" customHeight="1" thickBot="1" x14ac:dyDescent="0.3">
      <c r="A31" s="531"/>
      <c r="B31" s="532"/>
      <c r="C31" s="533"/>
      <c r="D31" s="381" t="s">
        <v>318</v>
      </c>
      <c r="E31" s="382"/>
      <c r="F31" s="382"/>
      <c r="G31" s="382"/>
      <c r="H31" s="382"/>
      <c r="I31" s="382"/>
      <c r="J31" s="434" t="s">
        <v>578</v>
      </c>
      <c r="K31" s="435" t="s">
        <v>566</v>
      </c>
      <c r="L31" s="354"/>
      <c r="M31" s="355" t="e">
        <f t="shared" si="0"/>
        <v>#N/A</v>
      </c>
      <c r="N31" s="356" t="s">
        <v>328</v>
      </c>
      <c r="O31" s="105"/>
      <c r="P31" s="105"/>
      <c r="Q31" s="105"/>
      <c r="R31" s="141" t="s">
        <v>262</v>
      </c>
      <c r="S31" s="141">
        <v>2</v>
      </c>
      <c r="T31" s="141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</row>
    <row r="32" spans="1:73" s="188" customFormat="1" ht="17.25" customHeight="1" thickBot="1" x14ac:dyDescent="0.3">
      <c r="A32" s="534"/>
      <c r="B32" s="535"/>
      <c r="C32" s="536"/>
      <c r="D32" s="381" t="s">
        <v>627</v>
      </c>
      <c r="E32" s="382"/>
      <c r="F32" s="382"/>
      <c r="G32" s="382"/>
      <c r="H32" s="382"/>
      <c r="I32" s="382"/>
      <c r="J32" s="434" t="s">
        <v>578</v>
      </c>
      <c r="K32" s="435" t="s">
        <v>566</v>
      </c>
      <c r="L32" s="354"/>
      <c r="M32" s="355" t="e">
        <f t="shared" si="0"/>
        <v>#N/A</v>
      </c>
      <c r="N32" s="356" t="s">
        <v>328</v>
      </c>
      <c r="O32" s="105"/>
      <c r="P32" s="105"/>
      <c r="Q32" s="105"/>
      <c r="R32" s="141"/>
      <c r="S32" s="141"/>
      <c r="T32" s="141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</row>
    <row r="33" spans="1:73" ht="15.75" thickBot="1" x14ac:dyDescent="0.3">
      <c r="A33" s="510" t="s">
        <v>289</v>
      </c>
      <c r="B33" s="511"/>
      <c r="C33" s="512"/>
      <c r="D33" s="180" t="s">
        <v>319</v>
      </c>
      <c r="E33" s="181"/>
      <c r="F33" s="181"/>
      <c r="G33" s="181"/>
      <c r="H33" s="181"/>
      <c r="I33" s="182"/>
      <c r="J33" s="434" t="s">
        <v>577</v>
      </c>
      <c r="K33" s="435" t="s">
        <v>565</v>
      </c>
      <c r="L33" s="135"/>
      <c r="M33" s="193" t="e">
        <f t="shared" si="0"/>
        <v>#N/A</v>
      </c>
      <c r="N33" s="191" t="s">
        <v>328</v>
      </c>
      <c r="O33" s="39"/>
      <c r="P33" s="39"/>
      <c r="Q33" s="39"/>
      <c r="R33" s="141"/>
      <c r="S33" s="141"/>
      <c r="T33" s="141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</row>
    <row r="34" spans="1:73" s="188" customFormat="1" ht="15.75" thickBot="1" x14ac:dyDescent="0.3">
      <c r="A34" s="513"/>
      <c r="B34" s="514"/>
      <c r="C34" s="515"/>
      <c r="D34" s="383" t="s">
        <v>320</v>
      </c>
      <c r="E34" s="384"/>
      <c r="F34" s="384"/>
      <c r="G34" s="384"/>
      <c r="H34" s="384"/>
      <c r="I34" s="385"/>
      <c r="J34" s="434" t="s">
        <v>578</v>
      </c>
      <c r="K34" s="435" t="s">
        <v>566</v>
      </c>
      <c r="L34" s="354"/>
      <c r="M34" s="355" t="e">
        <f t="shared" si="0"/>
        <v>#N/A</v>
      </c>
      <c r="N34" s="356" t="s">
        <v>328</v>
      </c>
      <c r="O34" s="105"/>
      <c r="P34" s="105"/>
      <c r="Q34" s="105"/>
      <c r="R34" s="141" t="s">
        <v>355</v>
      </c>
      <c r="S34" s="141"/>
      <c r="T34" s="141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</row>
    <row r="35" spans="1:73" ht="15.75" thickBot="1" x14ac:dyDescent="0.3">
      <c r="A35" s="513"/>
      <c r="B35" s="514"/>
      <c r="C35" s="515"/>
      <c r="D35" s="180" t="s">
        <v>321</v>
      </c>
      <c r="E35" s="181"/>
      <c r="F35" s="181"/>
      <c r="G35" s="181"/>
      <c r="H35" s="181"/>
      <c r="I35" s="182"/>
      <c r="J35" s="434" t="s">
        <v>577</v>
      </c>
      <c r="K35" s="435" t="s">
        <v>565</v>
      </c>
      <c r="L35" s="135"/>
      <c r="M35" s="194" t="e">
        <f t="shared" si="0"/>
        <v>#N/A</v>
      </c>
      <c r="N35" s="191" t="s">
        <v>328</v>
      </c>
      <c r="O35" s="39"/>
      <c r="P35" s="39"/>
      <c r="Q35" s="39"/>
      <c r="R35" s="141" t="s">
        <v>5</v>
      </c>
      <c r="S35" s="141">
        <v>0</v>
      </c>
      <c r="T35" s="141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</row>
    <row r="36" spans="1:73" ht="15.75" thickBot="1" x14ac:dyDescent="0.3">
      <c r="A36" s="516"/>
      <c r="B36" s="517"/>
      <c r="C36" s="518"/>
      <c r="D36" s="180" t="s">
        <v>322</v>
      </c>
      <c r="E36" s="181"/>
      <c r="F36" s="181"/>
      <c r="G36" s="181"/>
      <c r="H36" s="181"/>
      <c r="I36" s="182"/>
      <c r="J36" s="434" t="s">
        <v>577</v>
      </c>
      <c r="K36" s="435" t="s">
        <v>565</v>
      </c>
      <c r="L36" s="41"/>
      <c r="M36" s="195" t="e">
        <f t="shared" si="0"/>
        <v>#N/A</v>
      </c>
      <c r="N36" s="192" t="s">
        <v>328</v>
      </c>
      <c r="O36" s="39"/>
      <c r="P36" s="39"/>
      <c r="Q36" s="39"/>
      <c r="R36" s="141" t="s">
        <v>356</v>
      </c>
      <c r="S36" s="141">
        <v>1</v>
      </c>
      <c r="T36" s="141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</row>
    <row r="37" spans="1:73" s="39" customFormat="1" ht="15.75" thickBot="1" x14ac:dyDescent="0.3">
      <c r="A37" s="404"/>
      <c r="B37" s="404"/>
      <c r="C37" s="404"/>
      <c r="D37" s="404"/>
      <c r="E37" s="404"/>
      <c r="F37" s="404"/>
      <c r="G37" s="404"/>
      <c r="H37" s="404"/>
      <c r="I37" s="404"/>
      <c r="J37" s="404"/>
      <c r="P37" s="189"/>
      <c r="R37" s="141" t="s">
        <v>357</v>
      </c>
      <c r="S37" s="141">
        <v>2</v>
      </c>
      <c r="T37" s="141"/>
    </row>
    <row r="38" spans="1:73" s="39" customFormat="1" x14ac:dyDescent="0.25">
      <c r="A38" s="404"/>
      <c r="B38" s="404"/>
      <c r="C38" s="404"/>
      <c r="D38" s="404"/>
      <c r="E38" s="404"/>
      <c r="F38" s="404"/>
      <c r="G38" s="404"/>
      <c r="H38" s="404"/>
      <c r="I38" s="404"/>
      <c r="J38" s="404"/>
      <c r="R38" s="141" t="s">
        <v>358</v>
      </c>
      <c r="S38" s="141">
        <v>3</v>
      </c>
      <c r="T38" s="141"/>
    </row>
    <row r="39" spans="1:73" s="39" customFormat="1" x14ac:dyDescent="0.25">
      <c r="A39" s="404"/>
      <c r="B39" s="404"/>
      <c r="C39" s="404"/>
      <c r="D39" s="404"/>
      <c r="E39" s="404"/>
      <c r="F39" s="404"/>
      <c r="G39" s="404"/>
      <c r="H39" s="404"/>
      <c r="I39" s="404"/>
      <c r="J39" s="404"/>
      <c r="R39" s="141" t="s">
        <v>359</v>
      </c>
      <c r="S39" s="141">
        <v>4</v>
      </c>
      <c r="T39" s="141"/>
    </row>
    <row r="40" spans="1:73" s="39" customFormat="1" x14ac:dyDescent="0.25">
      <c r="A40" s="404"/>
      <c r="B40" s="404"/>
      <c r="C40" s="404"/>
      <c r="D40" s="404"/>
      <c r="E40" s="404"/>
      <c r="F40" s="404"/>
      <c r="G40" s="404"/>
      <c r="H40" s="404"/>
      <c r="I40" s="404"/>
      <c r="J40" s="404"/>
      <c r="R40" s="141"/>
      <c r="S40" s="141"/>
      <c r="T40" s="141"/>
    </row>
    <row r="41" spans="1:73" s="39" customFormat="1" x14ac:dyDescent="0.25">
      <c r="A41" s="404"/>
      <c r="B41" s="404"/>
      <c r="C41" s="404"/>
      <c r="D41" s="404"/>
      <c r="E41" s="404"/>
      <c r="F41" s="404"/>
      <c r="G41" s="404"/>
      <c r="H41" s="404"/>
      <c r="I41" s="404"/>
      <c r="J41" s="404"/>
      <c r="R41" s="141"/>
      <c r="S41" s="141"/>
      <c r="T41" s="141"/>
    </row>
    <row r="42" spans="1:73" s="39" customFormat="1" x14ac:dyDescent="0.25">
      <c r="A42" s="404"/>
      <c r="B42" s="404"/>
      <c r="C42" s="404"/>
      <c r="D42" s="404"/>
      <c r="E42" s="404"/>
      <c r="F42" s="404"/>
      <c r="G42" s="404"/>
      <c r="H42" s="404"/>
      <c r="I42" s="404"/>
      <c r="J42" s="404"/>
      <c r="R42" s="141"/>
      <c r="S42" s="141"/>
      <c r="T42" s="141"/>
    </row>
    <row r="43" spans="1:73" s="39" customFormat="1" x14ac:dyDescent="0.25">
      <c r="A43" s="404"/>
      <c r="B43" s="404"/>
      <c r="C43" s="404"/>
      <c r="D43" s="404"/>
      <c r="E43" s="404"/>
      <c r="F43" s="404"/>
      <c r="G43" s="404"/>
      <c r="H43" s="404"/>
      <c r="I43" s="404"/>
      <c r="J43" s="404"/>
      <c r="R43" s="141"/>
      <c r="S43" s="141"/>
      <c r="T43" s="141"/>
    </row>
    <row r="44" spans="1:73" s="39" customFormat="1" x14ac:dyDescent="0.25">
      <c r="A44" s="404"/>
      <c r="B44" s="404"/>
      <c r="C44" s="404"/>
      <c r="D44" s="404"/>
      <c r="E44" s="404"/>
      <c r="F44" s="404"/>
      <c r="G44" s="404"/>
      <c r="H44" s="404"/>
      <c r="I44" s="404"/>
      <c r="J44" s="404"/>
      <c r="R44" s="141"/>
      <c r="S44" s="141"/>
      <c r="T44" s="141"/>
    </row>
    <row r="45" spans="1:73" s="39" customFormat="1" x14ac:dyDescent="0.25">
      <c r="A45" s="404"/>
      <c r="B45" s="404"/>
      <c r="C45" s="404"/>
      <c r="D45" s="404"/>
      <c r="E45" s="404"/>
      <c r="F45" s="404"/>
      <c r="G45" s="404"/>
      <c r="H45" s="404"/>
      <c r="I45" s="404"/>
      <c r="J45" s="404"/>
      <c r="R45" s="141"/>
      <c r="S45" s="141"/>
      <c r="T45" s="141"/>
    </row>
    <row r="46" spans="1:73" s="39" customFormat="1" x14ac:dyDescent="0.25">
      <c r="A46" s="404"/>
      <c r="B46" s="404"/>
      <c r="C46" s="404"/>
      <c r="D46" s="404"/>
      <c r="E46" s="404"/>
      <c r="F46" s="404"/>
      <c r="G46" s="404"/>
      <c r="H46" s="404"/>
      <c r="I46" s="404"/>
      <c r="J46" s="404"/>
      <c r="R46" s="141"/>
      <c r="S46" s="141"/>
      <c r="T46" s="141"/>
    </row>
    <row r="47" spans="1:73" s="39" customFormat="1" x14ac:dyDescent="0.25">
      <c r="A47" s="404"/>
      <c r="B47" s="404"/>
      <c r="C47" s="404"/>
      <c r="D47" s="404"/>
      <c r="E47" s="404"/>
      <c r="F47" s="404"/>
      <c r="G47" s="404"/>
      <c r="H47" s="404"/>
      <c r="I47" s="404"/>
      <c r="J47" s="404"/>
      <c r="R47" s="141"/>
      <c r="S47" s="141"/>
      <c r="T47" s="141"/>
    </row>
    <row r="48" spans="1:73" s="39" customFormat="1" x14ac:dyDescent="0.25">
      <c r="A48" s="404"/>
      <c r="B48" s="404"/>
      <c r="C48" s="404"/>
      <c r="D48" s="404"/>
      <c r="E48" s="404"/>
      <c r="F48" s="404"/>
      <c r="G48" s="404"/>
      <c r="H48" s="404"/>
      <c r="I48" s="404"/>
      <c r="J48" s="404"/>
      <c r="R48" s="141"/>
      <c r="S48" s="141"/>
      <c r="T48" s="141"/>
    </row>
    <row r="49" spans="1:20" s="39" customFormat="1" x14ac:dyDescent="0.25">
      <c r="A49" s="404"/>
      <c r="B49" s="404"/>
      <c r="C49" s="404"/>
      <c r="D49" s="404"/>
      <c r="E49" s="404"/>
      <c r="F49" s="404"/>
      <c r="G49" s="404"/>
      <c r="H49" s="404"/>
      <c r="I49" s="404"/>
      <c r="J49" s="404"/>
      <c r="R49" s="141"/>
      <c r="S49" s="141"/>
      <c r="T49" s="141"/>
    </row>
    <row r="50" spans="1:20" s="39" customFormat="1" x14ac:dyDescent="0.25">
      <c r="A50" s="404"/>
      <c r="B50" s="404"/>
      <c r="C50" s="404"/>
      <c r="D50" s="404"/>
      <c r="E50" s="404"/>
      <c r="F50" s="404"/>
      <c r="G50" s="404"/>
      <c r="H50" s="404"/>
      <c r="I50" s="404"/>
      <c r="J50" s="404"/>
      <c r="R50" s="141"/>
      <c r="S50" s="141"/>
      <c r="T50" s="141"/>
    </row>
    <row r="51" spans="1:20" s="39" customFormat="1" x14ac:dyDescent="0.25">
      <c r="A51" s="404"/>
      <c r="B51" s="404"/>
      <c r="C51" s="404"/>
      <c r="D51" s="404"/>
      <c r="E51" s="404"/>
      <c r="F51" s="404"/>
      <c r="G51" s="404"/>
      <c r="H51" s="404"/>
      <c r="I51" s="404"/>
      <c r="J51" s="404"/>
      <c r="R51" s="141"/>
      <c r="S51" s="141"/>
      <c r="T51" s="141"/>
    </row>
    <row r="52" spans="1:20" s="39" customFormat="1" x14ac:dyDescent="0.25">
      <c r="A52" s="404"/>
      <c r="B52" s="404"/>
      <c r="C52" s="404"/>
      <c r="D52" s="404"/>
      <c r="E52" s="404"/>
      <c r="F52" s="404"/>
      <c r="G52" s="404"/>
      <c r="H52" s="404"/>
      <c r="I52" s="404"/>
      <c r="J52" s="404"/>
      <c r="R52" s="141"/>
      <c r="S52" s="141"/>
      <c r="T52" s="141"/>
    </row>
    <row r="53" spans="1:20" s="39" customFormat="1" x14ac:dyDescent="0.25">
      <c r="A53" s="404"/>
      <c r="B53" s="404"/>
      <c r="C53" s="404"/>
      <c r="D53" s="404"/>
      <c r="E53" s="404"/>
      <c r="F53" s="404"/>
      <c r="G53" s="404"/>
      <c r="H53" s="404"/>
      <c r="I53" s="404"/>
      <c r="J53" s="404"/>
      <c r="R53" s="141"/>
      <c r="S53" s="141"/>
      <c r="T53" s="141"/>
    </row>
    <row r="54" spans="1:20" s="39" customFormat="1" x14ac:dyDescent="0.25">
      <c r="A54" s="404"/>
      <c r="B54" s="404"/>
      <c r="C54" s="404"/>
      <c r="D54" s="404"/>
      <c r="E54" s="404"/>
      <c r="F54" s="404"/>
      <c r="G54" s="404"/>
      <c r="H54" s="404"/>
      <c r="I54" s="404"/>
      <c r="J54" s="404"/>
      <c r="R54" s="141"/>
      <c r="S54" s="141"/>
      <c r="T54" s="141"/>
    </row>
    <row r="55" spans="1:20" s="39" customFormat="1" x14ac:dyDescent="0.25">
      <c r="A55" s="404"/>
      <c r="B55" s="404"/>
      <c r="C55" s="404"/>
      <c r="D55" s="404"/>
      <c r="E55" s="404"/>
      <c r="F55" s="404"/>
      <c r="G55" s="404"/>
      <c r="H55" s="404"/>
      <c r="I55" s="404"/>
      <c r="J55" s="404"/>
      <c r="R55" s="141"/>
      <c r="S55" s="141"/>
      <c r="T55" s="141"/>
    </row>
    <row r="56" spans="1:20" s="39" customFormat="1" x14ac:dyDescent="0.25">
      <c r="A56" s="404"/>
      <c r="B56" s="404"/>
      <c r="C56" s="404"/>
      <c r="D56" s="404"/>
      <c r="E56" s="404"/>
      <c r="F56" s="404"/>
      <c r="G56" s="404"/>
      <c r="H56" s="404"/>
      <c r="I56" s="404"/>
      <c r="J56" s="404"/>
      <c r="R56" s="141"/>
      <c r="S56" s="141"/>
      <c r="T56" s="141"/>
    </row>
    <row r="57" spans="1:20" s="39" customFormat="1" x14ac:dyDescent="0.25">
      <c r="A57" s="404"/>
      <c r="B57" s="404"/>
      <c r="C57" s="404"/>
      <c r="D57" s="404"/>
      <c r="E57" s="404"/>
      <c r="F57" s="404"/>
      <c r="G57" s="404"/>
      <c r="H57" s="404"/>
      <c r="I57" s="404"/>
      <c r="J57" s="404"/>
      <c r="R57" s="141"/>
      <c r="S57" s="141"/>
      <c r="T57" s="141"/>
    </row>
    <row r="58" spans="1:20" s="39" customFormat="1" x14ac:dyDescent="0.25">
      <c r="A58" s="404"/>
      <c r="B58" s="404"/>
      <c r="C58" s="404"/>
      <c r="D58" s="404"/>
      <c r="E58" s="404"/>
      <c r="F58" s="404"/>
      <c r="G58" s="404"/>
      <c r="H58" s="404"/>
      <c r="I58" s="404"/>
      <c r="J58" s="404"/>
      <c r="R58" s="141"/>
      <c r="S58" s="141"/>
      <c r="T58" s="141"/>
    </row>
    <row r="59" spans="1:20" s="39" customFormat="1" x14ac:dyDescent="0.25">
      <c r="A59" s="404"/>
      <c r="B59" s="404"/>
      <c r="C59" s="404"/>
      <c r="D59" s="404"/>
      <c r="E59" s="404"/>
      <c r="F59" s="404"/>
      <c r="G59" s="404"/>
      <c r="H59" s="404"/>
      <c r="I59" s="404"/>
      <c r="J59" s="404"/>
      <c r="R59" s="141"/>
      <c r="S59" s="141"/>
      <c r="T59" s="141"/>
    </row>
    <row r="60" spans="1:20" s="39" customFormat="1" x14ac:dyDescent="0.25">
      <c r="A60" s="404"/>
      <c r="B60" s="404"/>
      <c r="C60" s="404"/>
      <c r="D60" s="404"/>
      <c r="E60" s="404"/>
      <c r="F60" s="404"/>
      <c r="G60" s="404"/>
      <c r="H60" s="404"/>
      <c r="I60" s="404"/>
      <c r="J60" s="404"/>
      <c r="R60" s="141"/>
      <c r="S60" s="141"/>
      <c r="T60" s="141"/>
    </row>
    <row r="61" spans="1:20" s="39" customFormat="1" x14ac:dyDescent="0.25">
      <c r="A61" s="404"/>
      <c r="B61" s="404"/>
      <c r="C61" s="404"/>
      <c r="D61" s="404"/>
      <c r="E61" s="404"/>
      <c r="F61" s="404"/>
      <c r="G61" s="404"/>
      <c r="H61" s="404"/>
      <c r="I61" s="404"/>
      <c r="J61" s="404"/>
      <c r="R61" s="141"/>
      <c r="S61" s="141"/>
      <c r="T61" s="141"/>
    </row>
    <row r="62" spans="1:20" s="39" customFormat="1" x14ac:dyDescent="0.25">
      <c r="A62" s="404"/>
      <c r="B62" s="404"/>
      <c r="C62" s="404"/>
      <c r="D62" s="404"/>
      <c r="E62" s="404"/>
      <c r="F62" s="404"/>
      <c r="G62" s="404"/>
      <c r="H62" s="404"/>
      <c r="I62" s="404"/>
      <c r="J62" s="404"/>
      <c r="R62" s="141"/>
      <c r="S62" s="141"/>
      <c r="T62" s="141"/>
    </row>
    <row r="63" spans="1:20" s="39" customFormat="1" x14ac:dyDescent="0.25">
      <c r="A63" s="404"/>
      <c r="B63" s="404"/>
      <c r="C63" s="404"/>
      <c r="D63" s="404"/>
      <c r="E63" s="404"/>
      <c r="F63" s="404"/>
      <c r="G63" s="404"/>
      <c r="H63" s="404"/>
      <c r="I63" s="404"/>
      <c r="J63" s="404"/>
      <c r="R63" s="141"/>
      <c r="S63" s="141"/>
      <c r="T63" s="141"/>
    </row>
    <row r="64" spans="1:20" s="39" customFormat="1" x14ac:dyDescent="0.25">
      <c r="A64" s="404"/>
      <c r="B64" s="404"/>
      <c r="C64" s="404"/>
      <c r="D64" s="404"/>
      <c r="E64" s="404"/>
      <c r="F64" s="404"/>
      <c r="G64" s="404"/>
      <c r="H64" s="404"/>
      <c r="I64" s="404"/>
      <c r="J64" s="404"/>
      <c r="R64" s="141"/>
      <c r="S64" s="141"/>
      <c r="T64" s="141"/>
    </row>
    <row r="65" spans="1:20" s="39" customFormat="1" x14ac:dyDescent="0.25">
      <c r="A65" s="404"/>
      <c r="B65" s="404"/>
      <c r="C65" s="404"/>
      <c r="D65" s="404"/>
      <c r="E65" s="404"/>
      <c r="F65" s="404"/>
      <c r="G65" s="404"/>
      <c r="H65" s="404"/>
      <c r="I65" s="404"/>
      <c r="J65" s="404"/>
      <c r="R65" s="141"/>
      <c r="S65" s="141"/>
      <c r="T65" s="141"/>
    </row>
    <row r="66" spans="1:20" s="39" customFormat="1" x14ac:dyDescent="0.25">
      <c r="A66" s="404"/>
      <c r="B66" s="404"/>
      <c r="C66" s="404"/>
      <c r="D66" s="404"/>
      <c r="E66" s="404"/>
      <c r="F66" s="404"/>
      <c r="G66" s="404"/>
      <c r="H66" s="404"/>
      <c r="I66" s="404"/>
      <c r="J66" s="404"/>
      <c r="R66" s="141"/>
      <c r="S66" s="141"/>
      <c r="T66" s="141"/>
    </row>
    <row r="67" spans="1:20" s="39" customFormat="1" x14ac:dyDescent="0.25">
      <c r="A67" s="404"/>
      <c r="B67" s="404"/>
      <c r="C67" s="404"/>
      <c r="D67" s="404"/>
      <c r="E67" s="404"/>
      <c r="F67" s="404"/>
      <c r="G67" s="404"/>
      <c r="H67" s="404"/>
      <c r="I67" s="404"/>
      <c r="J67" s="404"/>
      <c r="R67" s="141"/>
      <c r="S67" s="141"/>
      <c r="T67" s="141"/>
    </row>
    <row r="68" spans="1:20" s="39" customFormat="1" x14ac:dyDescent="0.25">
      <c r="A68" s="404"/>
      <c r="B68" s="404"/>
      <c r="C68" s="404"/>
      <c r="D68" s="404"/>
      <c r="E68" s="404"/>
      <c r="F68" s="404"/>
      <c r="G68" s="404"/>
      <c r="H68" s="404"/>
      <c r="I68" s="404"/>
      <c r="J68" s="404"/>
      <c r="R68" s="141"/>
      <c r="S68" s="141"/>
      <c r="T68" s="141"/>
    </row>
    <row r="69" spans="1:20" s="39" customFormat="1" x14ac:dyDescent="0.25">
      <c r="A69" s="404"/>
      <c r="B69" s="404"/>
      <c r="C69" s="404"/>
      <c r="D69" s="404"/>
      <c r="E69" s="404"/>
      <c r="F69" s="404"/>
      <c r="G69" s="404"/>
      <c r="H69" s="404"/>
      <c r="I69" s="404"/>
      <c r="J69" s="404"/>
      <c r="R69" s="141"/>
      <c r="S69" s="141"/>
      <c r="T69" s="141"/>
    </row>
    <row r="70" spans="1:20" s="39" customFormat="1" x14ac:dyDescent="0.25">
      <c r="A70" s="404"/>
      <c r="B70" s="404"/>
      <c r="C70" s="404"/>
      <c r="D70" s="404"/>
      <c r="E70" s="404"/>
      <c r="F70" s="404"/>
      <c r="G70" s="404"/>
      <c r="H70" s="404"/>
      <c r="I70" s="404"/>
      <c r="J70" s="404"/>
      <c r="R70" s="141"/>
      <c r="S70" s="141"/>
      <c r="T70" s="141"/>
    </row>
    <row r="71" spans="1:20" s="39" customFormat="1" x14ac:dyDescent="0.25">
      <c r="A71" s="404"/>
      <c r="B71" s="404"/>
      <c r="C71" s="404"/>
      <c r="D71" s="404"/>
      <c r="E71" s="404"/>
      <c r="F71" s="404"/>
      <c r="G71" s="404"/>
      <c r="H71" s="404"/>
      <c r="I71" s="404"/>
      <c r="J71" s="404"/>
      <c r="R71" s="141"/>
      <c r="S71" s="141"/>
      <c r="T71" s="141"/>
    </row>
    <row r="72" spans="1:20" s="39" customFormat="1" x14ac:dyDescent="0.25">
      <c r="A72" s="404"/>
      <c r="B72" s="404"/>
      <c r="C72" s="404"/>
      <c r="D72" s="404"/>
      <c r="E72" s="404"/>
      <c r="F72" s="404"/>
      <c r="G72" s="404"/>
      <c r="H72" s="404"/>
      <c r="I72" s="404"/>
      <c r="J72" s="404"/>
      <c r="R72" s="141"/>
      <c r="S72" s="141"/>
      <c r="T72" s="141"/>
    </row>
    <row r="73" spans="1:20" s="39" customFormat="1" x14ac:dyDescent="0.25">
      <c r="A73" s="404"/>
      <c r="B73" s="404"/>
      <c r="C73" s="404"/>
      <c r="D73" s="404"/>
      <c r="E73" s="404"/>
      <c r="F73" s="404"/>
      <c r="G73" s="404"/>
      <c r="H73" s="404"/>
      <c r="I73" s="404"/>
      <c r="J73" s="404"/>
      <c r="R73" s="141"/>
      <c r="S73" s="141"/>
      <c r="T73" s="141"/>
    </row>
    <row r="74" spans="1:20" s="39" customFormat="1" x14ac:dyDescent="0.25">
      <c r="A74" s="404"/>
      <c r="B74" s="404"/>
      <c r="C74" s="404"/>
      <c r="D74" s="404"/>
      <c r="E74" s="404"/>
      <c r="F74" s="404"/>
      <c r="G74" s="404"/>
      <c r="H74" s="404"/>
      <c r="I74" s="404"/>
      <c r="J74" s="404"/>
      <c r="R74" s="141"/>
      <c r="S74" s="141"/>
      <c r="T74" s="141"/>
    </row>
    <row r="75" spans="1:20" s="39" customFormat="1" x14ac:dyDescent="0.25">
      <c r="A75" s="404"/>
      <c r="B75" s="404"/>
      <c r="C75" s="404"/>
      <c r="D75" s="404"/>
      <c r="E75" s="404"/>
      <c r="F75" s="404"/>
      <c r="G75" s="404"/>
      <c r="H75" s="404"/>
      <c r="I75" s="404"/>
      <c r="J75" s="404"/>
      <c r="R75" s="141"/>
      <c r="S75" s="141"/>
      <c r="T75" s="141"/>
    </row>
    <row r="76" spans="1:20" s="39" customFormat="1" x14ac:dyDescent="0.25">
      <c r="A76" s="404"/>
      <c r="B76" s="404"/>
      <c r="C76" s="404"/>
      <c r="D76" s="404"/>
      <c r="E76" s="404"/>
      <c r="F76" s="404"/>
      <c r="G76" s="404"/>
      <c r="H76" s="404"/>
      <c r="I76" s="404"/>
      <c r="J76" s="404"/>
      <c r="R76" s="141"/>
      <c r="S76" s="141"/>
      <c r="T76" s="141"/>
    </row>
    <row r="77" spans="1:20" s="39" customFormat="1" x14ac:dyDescent="0.25">
      <c r="A77" s="404"/>
      <c r="B77" s="404"/>
      <c r="C77" s="404"/>
      <c r="D77" s="404"/>
      <c r="E77" s="404"/>
      <c r="F77" s="404"/>
      <c r="G77" s="404"/>
      <c r="H77" s="404"/>
      <c r="I77" s="404"/>
      <c r="J77" s="404"/>
      <c r="R77" s="141"/>
      <c r="S77" s="141"/>
      <c r="T77" s="141"/>
    </row>
    <row r="78" spans="1:20" s="39" customFormat="1" x14ac:dyDescent="0.25">
      <c r="A78" s="404"/>
      <c r="B78" s="404"/>
      <c r="C78" s="404"/>
      <c r="D78" s="404"/>
      <c r="E78" s="404"/>
      <c r="F78" s="404"/>
      <c r="G78" s="404"/>
      <c r="H78" s="404"/>
      <c r="I78" s="404"/>
      <c r="J78" s="404"/>
      <c r="R78" s="141"/>
      <c r="S78" s="141"/>
      <c r="T78" s="141"/>
    </row>
    <row r="79" spans="1:20" s="39" customFormat="1" x14ac:dyDescent="0.25">
      <c r="A79" s="404"/>
      <c r="B79" s="404"/>
      <c r="C79" s="404"/>
      <c r="D79" s="404"/>
      <c r="E79" s="404"/>
      <c r="F79" s="404"/>
      <c r="G79" s="404"/>
      <c r="H79" s="404"/>
      <c r="I79" s="404"/>
      <c r="J79" s="404"/>
      <c r="R79" s="141"/>
      <c r="S79" s="141"/>
      <c r="T79" s="141"/>
    </row>
    <row r="80" spans="1:20" s="39" customFormat="1" x14ac:dyDescent="0.25">
      <c r="A80" s="404"/>
      <c r="B80" s="404"/>
      <c r="C80" s="404"/>
      <c r="D80" s="404"/>
      <c r="E80" s="404"/>
      <c r="F80" s="404"/>
      <c r="G80" s="404"/>
      <c r="H80" s="404"/>
      <c r="I80" s="404"/>
      <c r="J80" s="404"/>
      <c r="R80" s="141"/>
      <c r="S80" s="141"/>
      <c r="T80" s="141"/>
    </row>
    <row r="81" spans="1:20" s="39" customFormat="1" x14ac:dyDescent="0.25">
      <c r="A81" s="404"/>
      <c r="B81" s="404"/>
      <c r="C81" s="404"/>
      <c r="D81" s="404"/>
      <c r="E81" s="404"/>
      <c r="F81" s="404"/>
      <c r="G81" s="404"/>
      <c r="H81" s="404"/>
      <c r="I81" s="404"/>
      <c r="J81" s="404"/>
      <c r="R81" s="141"/>
      <c r="S81" s="141"/>
      <c r="T81" s="141"/>
    </row>
    <row r="82" spans="1:20" s="39" customFormat="1" x14ac:dyDescent="0.25">
      <c r="A82" s="404"/>
      <c r="B82" s="404"/>
      <c r="C82" s="404"/>
      <c r="D82" s="404"/>
      <c r="E82" s="404"/>
      <c r="F82" s="404"/>
      <c r="G82" s="404"/>
      <c r="H82" s="404"/>
      <c r="I82" s="404"/>
      <c r="J82" s="404"/>
      <c r="R82" s="141"/>
      <c r="S82" s="141"/>
      <c r="T82" s="141"/>
    </row>
    <row r="83" spans="1:20" s="39" customFormat="1" x14ac:dyDescent="0.25">
      <c r="A83" s="404"/>
      <c r="B83" s="404"/>
      <c r="C83" s="404"/>
      <c r="D83" s="404"/>
      <c r="E83" s="404"/>
      <c r="F83" s="404"/>
      <c r="G83" s="404"/>
      <c r="H83" s="404"/>
      <c r="I83" s="404"/>
      <c r="J83" s="404"/>
      <c r="R83" s="141"/>
      <c r="S83" s="141"/>
      <c r="T83" s="141"/>
    </row>
    <row r="84" spans="1:20" s="39" customFormat="1" x14ac:dyDescent="0.25">
      <c r="A84" s="404"/>
      <c r="B84" s="404"/>
      <c r="C84" s="404"/>
      <c r="D84" s="404"/>
      <c r="E84" s="404"/>
      <c r="F84" s="404"/>
      <c r="G84" s="404"/>
      <c r="H84" s="404"/>
      <c r="I84" s="404"/>
      <c r="J84" s="404"/>
      <c r="R84" s="141"/>
      <c r="S84" s="141"/>
      <c r="T84" s="141"/>
    </row>
    <row r="85" spans="1:20" s="39" customFormat="1" x14ac:dyDescent="0.25">
      <c r="A85" s="404"/>
      <c r="B85" s="404"/>
      <c r="C85" s="404"/>
      <c r="D85" s="404"/>
      <c r="E85" s="404"/>
      <c r="F85" s="404"/>
      <c r="G85" s="404"/>
      <c r="H85" s="404"/>
      <c r="I85" s="404"/>
      <c r="J85" s="404"/>
      <c r="R85" s="141"/>
      <c r="S85" s="141"/>
      <c r="T85" s="141"/>
    </row>
    <row r="86" spans="1:20" s="39" customFormat="1" x14ac:dyDescent="0.25">
      <c r="A86" s="404"/>
      <c r="B86" s="404"/>
      <c r="C86" s="404"/>
      <c r="D86" s="404"/>
      <c r="E86" s="404"/>
      <c r="F86" s="404"/>
      <c r="G86" s="404"/>
      <c r="H86" s="404"/>
      <c r="I86" s="404"/>
      <c r="J86" s="404"/>
      <c r="R86" s="141"/>
      <c r="S86" s="141"/>
      <c r="T86" s="141"/>
    </row>
    <row r="87" spans="1:20" s="39" customFormat="1" x14ac:dyDescent="0.25">
      <c r="A87" s="404"/>
      <c r="B87" s="404"/>
      <c r="C87" s="404"/>
      <c r="D87" s="404"/>
      <c r="E87" s="404"/>
      <c r="F87" s="404"/>
      <c r="G87" s="404"/>
      <c r="H87" s="404"/>
      <c r="I87" s="404"/>
      <c r="J87" s="404"/>
      <c r="R87" s="141"/>
      <c r="S87" s="141"/>
      <c r="T87" s="141"/>
    </row>
    <row r="88" spans="1:20" s="39" customFormat="1" x14ac:dyDescent="0.25">
      <c r="A88" s="404"/>
      <c r="B88" s="404"/>
      <c r="C88" s="404"/>
      <c r="D88" s="404"/>
      <c r="E88" s="404"/>
      <c r="F88" s="404"/>
      <c r="G88" s="404"/>
      <c r="H88" s="404"/>
      <c r="I88" s="404"/>
      <c r="J88" s="404"/>
      <c r="R88" s="141"/>
      <c r="S88" s="141"/>
      <c r="T88" s="141"/>
    </row>
    <row r="89" spans="1:20" s="39" customFormat="1" x14ac:dyDescent="0.25">
      <c r="A89" s="404"/>
      <c r="B89" s="404"/>
      <c r="C89" s="404"/>
      <c r="D89" s="404"/>
      <c r="E89" s="404"/>
      <c r="F89" s="404"/>
      <c r="G89" s="404"/>
      <c r="H89" s="404"/>
      <c r="I89" s="404"/>
      <c r="J89" s="404"/>
      <c r="R89" s="141"/>
      <c r="S89" s="141"/>
      <c r="T89" s="141"/>
    </row>
    <row r="90" spans="1:20" s="39" customFormat="1" x14ac:dyDescent="0.25">
      <c r="A90" s="404"/>
      <c r="B90" s="404"/>
      <c r="C90" s="404"/>
      <c r="D90" s="404"/>
      <c r="E90" s="404"/>
      <c r="F90" s="404"/>
      <c r="G90" s="404"/>
      <c r="H90" s="404"/>
      <c r="I90" s="404"/>
      <c r="J90" s="404"/>
      <c r="R90" s="141"/>
      <c r="S90" s="141"/>
      <c r="T90" s="141"/>
    </row>
    <row r="91" spans="1:20" s="39" customFormat="1" x14ac:dyDescent="0.25">
      <c r="A91" s="404"/>
      <c r="B91" s="404"/>
      <c r="C91" s="404"/>
      <c r="D91" s="404"/>
      <c r="E91" s="404"/>
      <c r="F91" s="404"/>
      <c r="G91" s="404"/>
      <c r="H91" s="404"/>
      <c r="I91" s="404"/>
      <c r="J91" s="404"/>
      <c r="R91" s="141"/>
      <c r="S91" s="141"/>
      <c r="T91" s="141"/>
    </row>
    <row r="92" spans="1:20" s="39" customFormat="1" x14ac:dyDescent="0.25">
      <c r="A92" s="404"/>
      <c r="B92" s="404"/>
      <c r="C92" s="404"/>
      <c r="D92" s="404"/>
      <c r="E92" s="404"/>
      <c r="F92" s="404"/>
      <c r="G92" s="404"/>
      <c r="H92" s="404"/>
      <c r="I92" s="404"/>
      <c r="J92" s="404"/>
      <c r="R92" s="141"/>
      <c r="S92" s="141"/>
      <c r="T92" s="141"/>
    </row>
    <row r="93" spans="1:20" s="39" customFormat="1" x14ac:dyDescent="0.25">
      <c r="A93" s="404"/>
      <c r="B93" s="404"/>
      <c r="C93" s="404"/>
      <c r="D93" s="404"/>
      <c r="E93" s="404"/>
      <c r="F93" s="404"/>
      <c r="G93" s="404"/>
      <c r="H93" s="404"/>
      <c r="I93" s="404"/>
      <c r="J93" s="404"/>
      <c r="R93" s="141"/>
      <c r="S93" s="141"/>
      <c r="T93" s="141"/>
    </row>
    <row r="94" spans="1:20" s="39" customFormat="1" x14ac:dyDescent="0.25">
      <c r="A94" s="404"/>
      <c r="B94" s="404"/>
      <c r="C94" s="404"/>
      <c r="D94" s="404"/>
      <c r="E94" s="404"/>
      <c r="F94" s="404"/>
      <c r="G94" s="404"/>
      <c r="H94" s="404"/>
      <c r="I94" s="404"/>
      <c r="J94" s="404"/>
      <c r="R94" s="141"/>
      <c r="S94" s="141"/>
      <c r="T94" s="141"/>
    </row>
    <row r="95" spans="1:20" s="39" customFormat="1" x14ac:dyDescent="0.25">
      <c r="A95" s="404"/>
      <c r="B95" s="404"/>
      <c r="C95" s="404"/>
      <c r="D95" s="404"/>
      <c r="E95" s="404"/>
      <c r="F95" s="404"/>
      <c r="G95" s="404"/>
      <c r="H95" s="404"/>
      <c r="I95" s="404"/>
      <c r="J95" s="404"/>
      <c r="R95" s="141"/>
      <c r="S95" s="141"/>
      <c r="T95" s="141"/>
    </row>
    <row r="96" spans="1:20" s="39" customFormat="1" x14ac:dyDescent="0.25">
      <c r="A96" s="404"/>
      <c r="B96" s="404"/>
      <c r="C96" s="404"/>
      <c r="D96" s="404"/>
      <c r="E96" s="404"/>
      <c r="F96" s="404"/>
      <c r="G96" s="404"/>
      <c r="H96" s="404"/>
      <c r="I96" s="404"/>
      <c r="J96" s="404"/>
      <c r="R96" s="141"/>
      <c r="S96" s="141"/>
      <c r="T96" s="141"/>
    </row>
    <row r="97" spans="1:20" s="39" customFormat="1" x14ac:dyDescent="0.25">
      <c r="A97" s="404"/>
      <c r="B97" s="404"/>
      <c r="C97" s="404"/>
      <c r="D97" s="404"/>
      <c r="E97" s="404"/>
      <c r="F97" s="404"/>
      <c r="G97" s="404"/>
      <c r="H97" s="404"/>
      <c r="I97" s="404"/>
      <c r="J97" s="404"/>
      <c r="R97" s="141"/>
      <c r="S97" s="141"/>
      <c r="T97" s="141"/>
    </row>
    <row r="98" spans="1:20" s="39" customFormat="1" x14ac:dyDescent="0.25">
      <c r="A98" s="404"/>
      <c r="B98" s="404"/>
      <c r="C98" s="404"/>
      <c r="D98" s="404"/>
      <c r="E98" s="404"/>
      <c r="F98" s="404"/>
      <c r="G98" s="404"/>
      <c r="H98" s="404"/>
      <c r="I98" s="404"/>
      <c r="J98" s="404"/>
      <c r="R98" s="141"/>
      <c r="S98" s="141"/>
      <c r="T98" s="141"/>
    </row>
    <row r="99" spans="1:20" s="39" customFormat="1" x14ac:dyDescent="0.25">
      <c r="A99" s="404"/>
      <c r="B99" s="404"/>
      <c r="C99" s="404"/>
      <c r="D99" s="404"/>
      <c r="E99" s="404"/>
      <c r="F99" s="404"/>
      <c r="G99" s="404"/>
      <c r="H99" s="404"/>
      <c r="I99" s="404"/>
      <c r="J99" s="404"/>
      <c r="R99" s="141"/>
      <c r="S99" s="141"/>
      <c r="T99" s="141"/>
    </row>
    <row r="100" spans="1:20" s="39" customFormat="1" x14ac:dyDescent="0.25">
      <c r="A100" s="404"/>
      <c r="B100" s="404"/>
      <c r="C100" s="404"/>
      <c r="D100" s="404"/>
      <c r="E100" s="404"/>
      <c r="F100" s="404"/>
      <c r="G100" s="404"/>
      <c r="H100" s="404"/>
      <c r="I100" s="404"/>
      <c r="J100" s="404"/>
      <c r="R100" s="141"/>
      <c r="S100" s="141"/>
      <c r="T100" s="141"/>
    </row>
    <row r="101" spans="1:20" s="39" customFormat="1" x14ac:dyDescent="0.25">
      <c r="A101" s="404"/>
      <c r="B101" s="404"/>
      <c r="C101" s="404"/>
      <c r="D101" s="404"/>
      <c r="E101" s="404"/>
      <c r="F101" s="404"/>
      <c r="G101" s="404"/>
      <c r="H101" s="404"/>
      <c r="I101" s="404"/>
      <c r="J101" s="404"/>
      <c r="R101" s="141"/>
      <c r="S101" s="141"/>
      <c r="T101" s="141"/>
    </row>
    <row r="102" spans="1:20" s="39" customFormat="1" x14ac:dyDescent="0.25">
      <c r="A102" s="404"/>
      <c r="B102" s="404"/>
      <c r="C102" s="404"/>
      <c r="D102" s="404"/>
      <c r="E102" s="404"/>
      <c r="F102" s="404"/>
      <c r="G102" s="404"/>
      <c r="H102" s="404"/>
      <c r="I102" s="404"/>
      <c r="J102" s="404"/>
      <c r="R102" s="141"/>
      <c r="S102" s="141"/>
      <c r="T102" s="141"/>
    </row>
    <row r="103" spans="1:20" s="39" customFormat="1" x14ac:dyDescent="0.25">
      <c r="A103" s="404"/>
      <c r="B103" s="404"/>
      <c r="C103" s="404"/>
      <c r="D103" s="404"/>
      <c r="E103" s="404"/>
      <c r="F103" s="404"/>
      <c r="G103" s="404"/>
      <c r="H103" s="404"/>
      <c r="I103" s="404"/>
      <c r="J103" s="404"/>
      <c r="R103" s="141"/>
      <c r="S103" s="141"/>
      <c r="T103" s="141"/>
    </row>
    <row r="104" spans="1:20" s="39" customFormat="1" x14ac:dyDescent="0.25">
      <c r="A104" s="404"/>
      <c r="B104" s="404"/>
      <c r="C104" s="404"/>
      <c r="D104" s="404"/>
      <c r="E104" s="404"/>
      <c r="F104" s="404"/>
      <c r="G104" s="404"/>
      <c r="H104" s="404"/>
      <c r="I104" s="404"/>
      <c r="J104" s="404"/>
      <c r="R104" s="141"/>
      <c r="S104" s="141"/>
      <c r="T104" s="141"/>
    </row>
    <row r="105" spans="1:20" s="39" customFormat="1" x14ac:dyDescent="0.25">
      <c r="A105" s="404"/>
      <c r="B105" s="404"/>
      <c r="C105" s="404"/>
      <c r="D105" s="404"/>
      <c r="E105" s="404"/>
      <c r="F105" s="404"/>
      <c r="G105" s="404"/>
      <c r="H105" s="404"/>
      <c r="I105" s="404"/>
      <c r="J105" s="404"/>
      <c r="R105" s="141"/>
      <c r="S105" s="141"/>
      <c r="T105" s="141"/>
    </row>
    <row r="106" spans="1:20" s="39" customFormat="1" x14ac:dyDescent="0.25">
      <c r="A106" s="404"/>
      <c r="B106" s="404"/>
      <c r="C106" s="404"/>
      <c r="D106" s="404"/>
      <c r="E106" s="404"/>
      <c r="F106" s="404"/>
      <c r="G106" s="404"/>
      <c r="H106" s="404"/>
      <c r="I106" s="404"/>
      <c r="J106" s="404"/>
      <c r="R106" s="141"/>
      <c r="S106" s="141"/>
      <c r="T106" s="141"/>
    </row>
    <row r="107" spans="1:20" s="39" customFormat="1" x14ac:dyDescent="0.25">
      <c r="A107" s="404"/>
      <c r="B107" s="404"/>
      <c r="C107" s="404"/>
      <c r="D107" s="404"/>
      <c r="E107" s="404"/>
      <c r="F107" s="404"/>
      <c r="G107" s="404"/>
      <c r="H107" s="404"/>
      <c r="I107" s="404"/>
      <c r="J107" s="404"/>
      <c r="R107" s="141"/>
      <c r="S107" s="141"/>
      <c r="T107" s="141"/>
    </row>
    <row r="108" spans="1:20" s="39" customFormat="1" x14ac:dyDescent="0.25">
      <c r="A108" s="404"/>
      <c r="B108" s="404"/>
      <c r="C108" s="404"/>
      <c r="D108" s="404"/>
      <c r="E108" s="404"/>
      <c r="F108" s="404"/>
      <c r="G108" s="404"/>
      <c r="H108" s="404"/>
      <c r="I108" s="404"/>
      <c r="J108" s="404"/>
      <c r="R108" s="141"/>
      <c r="S108" s="141"/>
      <c r="T108" s="141"/>
    </row>
    <row r="109" spans="1:20" s="39" customFormat="1" x14ac:dyDescent="0.25">
      <c r="A109" s="404"/>
      <c r="B109" s="404"/>
      <c r="C109" s="404"/>
      <c r="D109" s="404"/>
      <c r="E109" s="404"/>
      <c r="F109" s="404"/>
      <c r="G109" s="404"/>
      <c r="H109" s="404"/>
      <c r="I109" s="404"/>
      <c r="J109" s="404"/>
      <c r="R109" s="141"/>
      <c r="S109" s="141"/>
      <c r="T109" s="141"/>
    </row>
    <row r="110" spans="1:20" s="39" customFormat="1" x14ac:dyDescent="0.25">
      <c r="A110" s="404"/>
      <c r="B110" s="404"/>
      <c r="C110" s="404"/>
      <c r="D110" s="404"/>
      <c r="E110" s="404"/>
      <c r="F110" s="404"/>
      <c r="G110" s="404"/>
      <c r="H110" s="404"/>
      <c r="I110" s="404"/>
      <c r="J110" s="404"/>
      <c r="R110" s="141"/>
      <c r="S110" s="141"/>
      <c r="T110" s="141"/>
    </row>
    <row r="111" spans="1:20" s="39" customFormat="1" x14ac:dyDescent="0.25">
      <c r="A111" s="404"/>
      <c r="B111" s="404"/>
      <c r="C111" s="404"/>
      <c r="D111" s="404"/>
      <c r="E111" s="404"/>
      <c r="F111" s="404"/>
      <c r="G111" s="404"/>
      <c r="H111" s="404"/>
      <c r="I111" s="404"/>
      <c r="J111" s="404"/>
      <c r="R111" s="141"/>
      <c r="S111" s="141"/>
      <c r="T111" s="141"/>
    </row>
    <row r="112" spans="1:20" s="39" customFormat="1" x14ac:dyDescent="0.25">
      <c r="A112" s="404"/>
      <c r="B112" s="404"/>
      <c r="C112" s="404"/>
      <c r="D112" s="404"/>
      <c r="E112" s="404"/>
      <c r="F112" s="404"/>
      <c r="G112" s="404"/>
      <c r="H112" s="404"/>
      <c r="I112" s="404"/>
      <c r="J112" s="404"/>
      <c r="R112" s="141"/>
      <c r="S112" s="141"/>
      <c r="T112" s="141"/>
    </row>
    <row r="113" spans="1:20" s="39" customFormat="1" x14ac:dyDescent="0.25">
      <c r="A113" s="404"/>
      <c r="B113" s="404"/>
      <c r="C113" s="404"/>
      <c r="D113" s="404"/>
      <c r="E113" s="404"/>
      <c r="F113" s="404"/>
      <c r="G113" s="404"/>
      <c r="H113" s="404"/>
      <c r="I113" s="404"/>
      <c r="J113" s="404"/>
      <c r="R113" s="141"/>
      <c r="S113" s="141"/>
      <c r="T113" s="141"/>
    </row>
    <row r="114" spans="1:20" s="39" customFormat="1" x14ac:dyDescent="0.25">
      <c r="A114" s="404"/>
      <c r="B114" s="404"/>
      <c r="C114" s="404"/>
      <c r="D114" s="404"/>
      <c r="E114" s="404"/>
      <c r="F114" s="404"/>
      <c r="G114" s="404"/>
      <c r="H114" s="404"/>
      <c r="I114" s="404"/>
      <c r="J114" s="404"/>
      <c r="R114" s="141"/>
      <c r="S114" s="141"/>
      <c r="T114" s="141"/>
    </row>
    <row r="115" spans="1:20" s="39" customFormat="1" x14ac:dyDescent="0.25">
      <c r="A115" s="404"/>
      <c r="B115" s="404"/>
      <c r="C115" s="404"/>
      <c r="D115" s="404"/>
      <c r="E115" s="404"/>
      <c r="F115" s="404"/>
      <c r="G115" s="404"/>
      <c r="H115" s="404"/>
      <c r="I115" s="404"/>
      <c r="J115" s="404"/>
      <c r="R115" s="141"/>
      <c r="S115" s="141"/>
      <c r="T115" s="141"/>
    </row>
    <row r="116" spans="1:20" s="39" customFormat="1" x14ac:dyDescent="0.25">
      <c r="A116" s="404"/>
      <c r="B116" s="404"/>
      <c r="C116" s="404"/>
      <c r="D116" s="404"/>
      <c r="E116" s="404"/>
      <c r="F116" s="404"/>
      <c r="G116" s="404"/>
      <c r="H116" s="404"/>
      <c r="I116" s="404"/>
      <c r="J116" s="404"/>
      <c r="R116" s="141"/>
      <c r="S116" s="141"/>
      <c r="T116" s="141"/>
    </row>
    <row r="117" spans="1:20" s="39" customFormat="1" x14ac:dyDescent="0.25">
      <c r="A117" s="404"/>
      <c r="B117" s="404"/>
      <c r="C117" s="404"/>
      <c r="D117" s="404"/>
      <c r="E117" s="404"/>
      <c r="F117" s="404"/>
      <c r="G117" s="404"/>
      <c r="H117" s="404"/>
      <c r="I117" s="404"/>
      <c r="J117" s="404"/>
      <c r="R117" s="141"/>
      <c r="S117" s="141"/>
      <c r="T117" s="141"/>
    </row>
    <row r="118" spans="1:20" s="39" customFormat="1" x14ac:dyDescent="0.25">
      <c r="A118" s="404"/>
      <c r="B118" s="404"/>
      <c r="C118" s="404"/>
      <c r="D118" s="404"/>
      <c r="E118" s="404"/>
      <c r="F118" s="404"/>
      <c r="G118" s="404"/>
      <c r="H118" s="404"/>
      <c r="I118" s="404"/>
      <c r="J118" s="404"/>
      <c r="R118" s="141"/>
      <c r="S118" s="141"/>
      <c r="T118" s="141"/>
    </row>
    <row r="119" spans="1:20" s="39" customFormat="1" x14ac:dyDescent="0.25">
      <c r="A119" s="404"/>
      <c r="B119" s="404"/>
      <c r="C119" s="404"/>
      <c r="D119" s="404"/>
      <c r="E119" s="404"/>
      <c r="F119" s="404"/>
      <c r="G119" s="404"/>
      <c r="H119" s="404"/>
      <c r="I119" s="404"/>
      <c r="J119" s="404"/>
      <c r="R119" s="141"/>
      <c r="S119" s="141"/>
      <c r="T119" s="141"/>
    </row>
    <row r="120" spans="1:20" s="39" customFormat="1" x14ac:dyDescent="0.25">
      <c r="A120" s="404"/>
      <c r="B120" s="404"/>
      <c r="C120" s="404"/>
      <c r="D120" s="404"/>
      <c r="E120" s="404"/>
      <c r="F120" s="404"/>
      <c r="G120" s="404"/>
      <c r="H120" s="404"/>
      <c r="I120" s="404"/>
      <c r="J120" s="404"/>
      <c r="R120" s="141"/>
      <c r="S120" s="141"/>
      <c r="T120" s="141"/>
    </row>
    <row r="121" spans="1:20" s="39" customFormat="1" x14ac:dyDescent="0.25">
      <c r="A121" s="404"/>
      <c r="B121" s="404"/>
      <c r="C121" s="404"/>
      <c r="D121" s="404"/>
      <c r="E121" s="404"/>
      <c r="F121" s="404"/>
      <c r="G121" s="404"/>
      <c r="H121" s="404"/>
      <c r="I121" s="404"/>
      <c r="J121" s="404"/>
      <c r="R121" s="141"/>
      <c r="S121" s="141"/>
      <c r="T121" s="141"/>
    </row>
    <row r="122" spans="1:20" s="39" customFormat="1" x14ac:dyDescent="0.25">
      <c r="A122" s="404"/>
      <c r="B122" s="404"/>
      <c r="C122" s="404"/>
      <c r="D122" s="404"/>
      <c r="E122" s="404"/>
      <c r="F122" s="404"/>
      <c r="G122" s="404"/>
      <c r="H122" s="404"/>
      <c r="I122" s="404"/>
      <c r="J122" s="404"/>
      <c r="R122" s="141"/>
      <c r="S122" s="141"/>
      <c r="T122" s="141"/>
    </row>
    <row r="123" spans="1:20" s="39" customFormat="1" x14ac:dyDescent="0.25">
      <c r="A123" s="404"/>
      <c r="B123" s="404"/>
      <c r="C123" s="404"/>
      <c r="D123" s="404"/>
      <c r="E123" s="404"/>
      <c r="F123" s="404"/>
      <c r="G123" s="404"/>
      <c r="H123" s="404"/>
      <c r="I123" s="404"/>
      <c r="J123" s="404"/>
      <c r="R123" s="141"/>
      <c r="S123" s="141"/>
      <c r="T123" s="141"/>
    </row>
    <row r="124" spans="1:20" s="39" customFormat="1" x14ac:dyDescent="0.25">
      <c r="A124" s="404"/>
      <c r="B124" s="404"/>
      <c r="C124" s="404"/>
      <c r="D124" s="404"/>
      <c r="E124" s="404"/>
      <c r="F124" s="404"/>
      <c r="G124" s="404"/>
      <c r="H124" s="404"/>
      <c r="I124" s="404"/>
      <c r="J124" s="404"/>
      <c r="R124" s="141"/>
      <c r="S124" s="141"/>
      <c r="T124" s="141"/>
    </row>
    <row r="125" spans="1:20" s="39" customFormat="1" x14ac:dyDescent="0.25">
      <c r="A125" s="404"/>
      <c r="B125" s="404"/>
      <c r="C125" s="404"/>
      <c r="D125" s="404"/>
      <c r="E125" s="404"/>
      <c r="F125" s="404"/>
      <c r="G125" s="404"/>
      <c r="H125" s="404"/>
      <c r="I125" s="404"/>
      <c r="J125" s="404"/>
      <c r="R125" s="141"/>
      <c r="S125" s="141"/>
      <c r="T125" s="141"/>
    </row>
    <row r="126" spans="1:20" s="39" customFormat="1" x14ac:dyDescent="0.25">
      <c r="A126" s="404"/>
      <c r="B126" s="404"/>
      <c r="C126" s="404"/>
      <c r="D126" s="404"/>
      <c r="E126" s="404"/>
      <c r="F126" s="404"/>
      <c r="G126" s="404"/>
      <c r="H126" s="404"/>
      <c r="I126" s="404"/>
      <c r="J126" s="404"/>
      <c r="R126" s="141"/>
      <c r="S126" s="141"/>
      <c r="T126" s="141"/>
    </row>
    <row r="127" spans="1:20" s="39" customFormat="1" x14ac:dyDescent="0.25">
      <c r="A127" s="404"/>
      <c r="B127" s="404"/>
      <c r="C127" s="404"/>
      <c r="D127" s="404"/>
      <c r="E127" s="404"/>
      <c r="F127" s="404"/>
      <c r="G127" s="404"/>
      <c r="H127" s="404"/>
      <c r="I127" s="404"/>
      <c r="J127" s="404"/>
      <c r="R127" s="141"/>
      <c r="S127" s="141"/>
      <c r="T127" s="141"/>
    </row>
    <row r="128" spans="1:20" s="39" customFormat="1" x14ac:dyDescent="0.25">
      <c r="A128" s="404"/>
      <c r="B128" s="404"/>
      <c r="C128" s="404"/>
      <c r="D128" s="404"/>
      <c r="E128" s="404"/>
      <c r="F128" s="404"/>
      <c r="G128" s="404"/>
      <c r="H128" s="404"/>
      <c r="I128" s="404"/>
      <c r="J128" s="404"/>
      <c r="R128" s="141"/>
      <c r="S128" s="141"/>
      <c r="T128" s="141"/>
    </row>
    <row r="129" spans="1:20" s="39" customFormat="1" x14ac:dyDescent="0.25">
      <c r="A129" s="404"/>
      <c r="B129" s="404"/>
      <c r="C129" s="404"/>
      <c r="D129" s="404"/>
      <c r="E129" s="404"/>
      <c r="F129" s="404"/>
      <c r="G129" s="404"/>
      <c r="H129" s="404"/>
      <c r="I129" s="404"/>
      <c r="J129" s="404"/>
      <c r="R129" s="141"/>
      <c r="S129" s="141"/>
      <c r="T129" s="141"/>
    </row>
    <row r="130" spans="1:20" s="39" customFormat="1" x14ac:dyDescent="0.25">
      <c r="A130" s="404"/>
      <c r="B130" s="404"/>
      <c r="C130" s="404"/>
      <c r="D130" s="404"/>
      <c r="E130" s="404"/>
      <c r="F130" s="404"/>
      <c r="G130" s="404"/>
      <c r="H130" s="404"/>
      <c r="I130" s="404"/>
      <c r="J130" s="404"/>
      <c r="R130" s="141"/>
      <c r="S130" s="141"/>
      <c r="T130" s="141"/>
    </row>
    <row r="131" spans="1:20" s="39" customFormat="1" x14ac:dyDescent="0.25">
      <c r="A131" s="404"/>
      <c r="B131" s="404"/>
      <c r="C131" s="404"/>
      <c r="D131" s="404"/>
      <c r="E131" s="404"/>
      <c r="F131" s="404"/>
      <c r="G131" s="404"/>
      <c r="H131" s="404"/>
      <c r="I131" s="404"/>
      <c r="J131" s="404"/>
      <c r="R131" s="141"/>
      <c r="S131" s="141"/>
      <c r="T131" s="141"/>
    </row>
    <row r="132" spans="1:20" s="39" customFormat="1" x14ac:dyDescent="0.25">
      <c r="A132" s="404"/>
      <c r="B132" s="404"/>
      <c r="C132" s="404"/>
      <c r="D132" s="404"/>
      <c r="E132" s="404"/>
      <c r="F132" s="404"/>
      <c r="G132" s="404"/>
      <c r="H132" s="404"/>
      <c r="I132" s="404"/>
      <c r="J132" s="404"/>
      <c r="R132" s="141"/>
      <c r="S132" s="141"/>
      <c r="T132" s="141"/>
    </row>
    <row r="133" spans="1:20" s="39" customFormat="1" x14ac:dyDescent="0.25">
      <c r="A133" s="404"/>
      <c r="B133" s="404"/>
      <c r="C133" s="404"/>
      <c r="D133" s="404"/>
      <c r="E133" s="404"/>
      <c r="F133" s="404"/>
      <c r="G133" s="404"/>
      <c r="H133" s="404"/>
      <c r="I133" s="404"/>
      <c r="J133" s="404"/>
      <c r="R133" s="141"/>
      <c r="S133" s="141"/>
      <c r="T133" s="141"/>
    </row>
    <row r="134" spans="1:20" s="39" customFormat="1" x14ac:dyDescent="0.25">
      <c r="A134" s="404"/>
      <c r="B134" s="404"/>
      <c r="C134" s="404"/>
      <c r="D134" s="404"/>
      <c r="E134" s="404"/>
      <c r="F134" s="404"/>
      <c r="G134" s="404"/>
      <c r="H134" s="404"/>
      <c r="I134" s="404"/>
      <c r="J134" s="404"/>
      <c r="R134" s="141"/>
      <c r="S134" s="141"/>
      <c r="T134" s="141"/>
    </row>
    <row r="135" spans="1:20" s="39" customFormat="1" x14ac:dyDescent="0.25">
      <c r="A135" s="404"/>
      <c r="B135" s="404"/>
      <c r="C135" s="404"/>
      <c r="D135" s="404"/>
      <c r="E135" s="404"/>
      <c r="F135" s="404"/>
      <c r="G135" s="404"/>
      <c r="H135" s="404"/>
      <c r="I135" s="404"/>
      <c r="J135" s="404"/>
      <c r="R135" s="141"/>
      <c r="S135" s="141"/>
      <c r="T135" s="141"/>
    </row>
    <row r="136" spans="1:20" s="39" customFormat="1" x14ac:dyDescent="0.25">
      <c r="A136" s="404"/>
      <c r="B136" s="404"/>
      <c r="C136" s="404"/>
      <c r="D136" s="404"/>
      <c r="E136" s="404"/>
      <c r="F136" s="404"/>
      <c r="G136" s="404"/>
      <c r="H136" s="404"/>
      <c r="I136" s="404"/>
      <c r="J136" s="404"/>
      <c r="R136" s="141"/>
      <c r="S136" s="141"/>
      <c r="T136" s="141"/>
    </row>
    <row r="137" spans="1:20" s="39" customFormat="1" x14ac:dyDescent="0.25">
      <c r="A137" s="404"/>
      <c r="B137" s="404"/>
      <c r="C137" s="404"/>
      <c r="D137" s="404"/>
      <c r="E137" s="404"/>
      <c r="F137" s="404"/>
      <c r="G137" s="404"/>
      <c r="H137" s="404"/>
      <c r="I137" s="404"/>
      <c r="J137" s="404"/>
      <c r="R137" s="141"/>
      <c r="S137" s="141"/>
      <c r="T137" s="141"/>
    </row>
    <row r="138" spans="1:20" s="39" customFormat="1" x14ac:dyDescent="0.25">
      <c r="A138" s="404"/>
      <c r="B138" s="404"/>
      <c r="C138" s="404"/>
      <c r="D138" s="404"/>
      <c r="E138" s="404"/>
      <c r="F138" s="404"/>
      <c r="G138" s="404"/>
      <c r="H138" s="404"/>
      <c r="I138" s="404"/>
      <c r="J138" s="404"/>
      <c r="R138" s="141"/>
      <c r="S138" s="141"/>
      <c r="T138" s="141"/>
    </row>
    <row r="139" spans="1:20" s="39" customFormat="1" x14ac:dyDescent="0.25">
      <c r="A139" s="404"/>
      <c r="B139" s="404"/>
      <c r="C139" s="404"/>
      <c r="D139" s="404"/>
      <c r="E139" s="404"/>
      <c r="F139" s="404"/>
      <c r="G139" s="404"/>
      <c r="H139" s="404"/>
      <c r="I139" s="404"/>
      <c r="J139" s="404"/>
      <c r="R139" s="141"/>
      <c r="S139" s="141"/>
      <c r="T139" s="141"/>
    </row>
    <row r="140" spans="1:20" s="39" customFormat="1" x14ac:dyDescent="0.25">
      <c r="A140" s="404"/>
      <c r="B140" s="404"/>
      <c r="C140" s="404"/>
      <c r="D140" s="404"/>
      <c r="E140" s="404"/>
      <c r="F140" s="404"/>
      <c r="G140" s="404"/>
      <c r="H140" s="404"/>
      <c r="I140" s="404"/>
      <c r="J140" s="404"/>
      <c r="R140" s="141"/>
      <c r="S140" s="141"/>
      <c r="T140" s="141"/>
    </row>
    <row r="141" spans="1:20" s="39" customFormat="1" x14ac:dyDescent="0.25">
      <c r="A141" s="404"/>
      <c r="B141" s="404"/>
      <c r="C141" s="404"/>
      <c r="D141" s="404"/>
      <c r="E141" s="404"/>
      <c r="F141" s="404"/>
      <c r="G141" s="404"/>
      <c r="H141" s="404"/>
      <c r="I141" s="404"/>
      <c r="J141" s="404"/>
      <c r="R141" s="141"/>
      <c r="S141" s="141"/>
      <c r="T141" s="141"/>
    </row>
    <row r="142" spans="1:20" s="39" customFormat="1" x14ac:dyDescent="0.25">
      <c r="A142" s="404"/>
      <c r="B142" s="404"/>
      <c r="C142" s="404"/>
      <c r="D142" s="404"/>
      <c r="E142" s="404"/>
      <c r="F142" s="404"/>
      <c r="G142" s="404"/>
      <c r="H142" s="404"/>
      <c r="I142" s="404"/>
      <c r="J142" s="404"/>
      <c r="R142" s="141"/>
      <c r="S142" s="141"/>
      <c r="T142" s="141"/>
    </row>
    <row r="143" spans="1:20" s="39" customFormat="1" x14ac:dyDescent="0.25">
      <c r="A143" s="404"/>
      <c r="B143" s="404"/>
      <c r="C143" s="404"/>
      <c r="D143" s="404"/>
      <c r="E143" s="404"/>
      <c r="F143" s="404"/>
      <c r="G143" s="404"/>
      <c r="H143" s="404"/>
      <c r="I143" s="404"/>
      <c r="J143" s="404"/>
      <c r="R143" s="141"/>
      <c r="S143" s="141"/>
      <c r="T143" s="141"/>
    </row>
    <row r="144" spans="1:20" s="39" customFormat="1" x14ac:dyDescent="0.25">
      <c r="A144" s="404"/>
      <c r="B144" s="404"/>
      <c r="C144" s="404"/>
      <c r="D144" s="404"/>
      <c r="E144" s="404"/>
      <c r="F144" s="404"/>
      <c r="G144" s="404"/>
      <c r="H144" s="404"/>
      <c r="I144" s="404"/>
      <c r="J144" s="404"/>
      <c r="R144" s="141"/>
      <c r="S144" s="141"/>
      <c r="T144" s="141"/>
    </row>
    <row r="145" spans="1:20" s="39" customFormat="1" x14ac:dyDescent="0.25">
      <c r="A145" s="404"/>
      <c r="B145" s="404"/>
      <c r="C145" s="404"/>
      <c r="D145" s="404"/>
      <c r="E145" s="404"/>
      <c r="F145" s="404"/>
      <c r="G145" s="404"/>
      <c r="H145" s="404"/>
      <c r="I145" s="404"/>
      <c r="J145" s="404"/>
      <c r="R145" s="141"/>
      <c r="S145" s="141"/>
      <c r="T145" s="141"/>
    </row>
    <row r="146" spans="1:20" s="39" customFormat="1" x14ac:dyDescent="0.25">
      <c r="A146" s="404"/>
      <c r="B146" s="404"/>
      <c r="C146" s="404"/>
      <c r="D146" s="404"/>
      <c r="E146" s="404"/>
      <c r="F146" s="404"/>
      <c r="G146" s="404"/>
      <c r="H146" s="404"/>
      <c r="I146" s="404"/>
      <c r="J146" s="404"/>
      <c r="R146" s="141"/>
      <c r="S146" s="141"/>
      <c r="T146" s="141"/>
    </row>
    <row r="147" spans="1:20" s="39" customFormat="1" x14ac:dyDescent="0.25">
      <c r="A147" s="404"/>
      <c r="B147" s="404"/>
      <c r="C147" s="404"/>
      <c r="D147" s="404"/>
      <c r="E147" s="404"/>
      <c r="F147" s="404"/>
      <c r="G147" s="404"/>
      <c r="H147" s="404"/>
      <c r="I147" s="404"/>
      <c r="J147" s="404"/>
      <c r="R147" s="141"/>
      <c r="S147" s="141"/>
      <c r="T147" s="141"/>
    </row>
    <row r="148" spans="1:20" s="39" customFormat="1" x14ac:dyDescent="0.25">
      <c r="A148" s="404"/>
      <c r="B148" s="404"/>
      <c r="C148" s="404"/>
      <c r="D148" s="404"/>
      <c r="E148" s="404"/>
      <c r="F148" s="404"/>
      <c r="G148" s="404"/>
      <c r="H148" s="404"/>
      <c r="I148" s="404"/>
      <c r="J148" s="404"/>
      <c r="R148" s="141"/>
      <c r="S148" s="141"/>
      <c r="T148" s="141"/>
    </row>
    <row r="149" spans="1:20" s="39" customFormat="1" x14ac:dyDescent="0.25">
      <c r="A149" s="404"/>
      <c r="B149" s="404"/>
      <c r="C149" s="404"/>
      <c r="D149" s="404"/>
      <c r="E149" s="404"/>
      <c r="F149" s="404"/>
      <c r="G149" s="404"/>
      <c r="H149" s="404"/>
      <c r="I149" s="404"/>
      <c r="J149" s="404"/>
      <c r="R149" s="141"/>
      <c r="S149" s="141"/>
      <c r="T149" s="141"/>
    </row>
    <row r="150" spans="1:20" s="39" customFormat="1" x14ac:dyDescent="0.25">
      <c r="A150" s="404"/>
      <c r="B150" s="404"/>
      <c r="C150" s="404"/>
      <c r="D150" s="404"/>
      <c r="E150" s="404"/>
      <c r="F150" s="404"/>
      <c r="G150" s="404"/>
      <c r="H150" s="404"/>
      <c r="I150" s="404"/>
      <c r="J150" s="404"/>
      <c r="R150" s="141"/>
      <c r="S150" s="141"/>
      <c r="T150" s="141"/>
    </row>
    <row r="151" spans="1:20" s="39" customFormat="1" x14ac:dyDescent="0.25">
      <c r="A151" s="404"/>
      <c r="B151" s="404"/>
      <c r="C151" s="404"/>
      <c r="D151" s="404"/>
      <c r="E151" s="404"/>
      <c r="F151" s="404"/>
      <c r="G151" s="404"/>
      <c r="H151" s="404"/>
      <c r="I151" s="404"/>
      <c r="J151" s="404"/>
      <c r="R151" s="141"/>
      <c r="S151" s="141"/>
      <c r="T151" s="141"/>
    </row>
    <row r="152" spans="1:20" s="39" customFormat="1" x14ac:dyDescent="0.25">
      <c r="A152" s="404"/>
      <c r="B152" s="404"/>
      <c r="C152" s="404"/>
      <c r="D152" s="404"/>
      <c r="E152" s="404"/>
      <c r="F152" s="404"/>
      <c r="G152" s="404"/>
      <c r="H152" s="404"/>
      <c r="I152" s="404"/>
      <c r="J152" s="404"/>
      <c r="R152" s="141"/>
      <c r="S152" s="141"/>
      <c r="T152" s="141"/>
    </row>
    <row r="153" spans="1:20" s="39" customFormat="1" x14ac:dyDescent="0.25">
      <c r="A153" s="404"/>
      <c r="B153" s="404"/>
      <c r="C153" s="404"/>
      <c r="D153" s="404"/>
      <c r="E153" s="404"/>
      <c r="F153" s="404"/>
      <c r="G153" s="404"/>
      <c r="H153" s="404"/>
      <c r="I153" s="404"/>
      <c r="J153" s="404"/>
      <c r="R153" s="141"/>
      <c r="S153" s="141"/>
      <c r="T153" s="141"/>
    </row>
    <row r="154" spans="1:20" s="39" customFormat="1" x14ac:dyDescent="0.25">
      <c r="A154" s="404"/>
      <c r="B154" s="404"/>
      <c r="C154" s="404"/>
      <c r="D154" s="404"/>
      <c r="E154" s="404"/>
      <c r="F154" s="404"/>
      <c r="G154" s="404"/>
      <c r="H154" s="404"/>
      <c r="I154" s="404"/>
      <c r="J154" s="404"/>
      <c r="R154" s="141"/>
      <c r="S154" s="141"/>
      <c r="T154" s="141"/>
    </row>
    <row r="155" spans="1:20" s="39" customFormat="1" x14ac:dyDescent="0.25">
      <c r="A155" s="404"/>
      <c r="B155" s="404"/>
      <c r="C155" s="404"/>
      <c r="D155" s="404"/>
      <c r="E155" s="404"/>
      <c r="F155" s="404"/>
      <c r="G155" s="404"/>
      <c r="H155" s="404"/>
      <c r="I155" s="404"/>
      <c r="J155" s="404"/>
      <c r="R155" s="141"/>
      <c r="S155" s="141"/>
      <c r="T155" s="141"/>
    </row>
    <row r="156" spans="1:20" s="39" customFormat="1" x14ac:dyDescent="0.25">
      <c r="A156" s="404"/>
      <c r="B156" s="404"/>
      <c r="C156" s="404"/>
      <c r="D156" s="404"/>
      <c r="E156" s="404"/>
      <c r="F156" s="404"/>
      <c r="G156" s="404"/>
      <c r="H156" s="404"/>
      <c r="I156" s="404"/>
      <c r="J156" s="404"/>
      <c r="R156" s="141"/>
      <c r="S156" s="141"/>
      <c r="T156" s="141"/>
    </row>
    <row r="157" spans="1:20" s="39" customFormat="1" x14ac:dyDescent="0.25">
      <c r="A157" s="404"/>
      <c r="B157" s="404"/>
      <c r="C157" s="404"/>
      <c r="D157" s="404"/>
      <c r="E157" s="404"/>
      <c r="F157" s="404"/>
      <c r="G157" s="404"/>
      <c r="H157" s="404"/>
      <c r="I157" s="404"/>
      <c r="J157" s="404"/>
      <c r="R157" s="141"/>
      <c r="S157" s="141"/>
      <c r="T157" s="141"/>
    </row>
    <row r="158" spans="1:20" s="39" customFormat="1" x14ac:dyDescent="0.25">
      <c r="A158" s="404"/>
      <c r="B158" s="404"/>
      <c r="C158" s="404"/>
      <c r="D158" s="404"/>
      <c r="E158" s="404"/>
      <c r="F158" s="404"/>
      <c r="G158" s="404"/>
      <c r="H158" s="404"/>
      <c r="I158" s="404"/>
      <c r="J158" s="404"/>
      <c r="R158" s="141"/>
      <c r="S158" s="141"/>
      <c r="T158" s="141"/>
    </row>
    <row r="159" spans="1:20" s="39" customFormat="1" x14ac:dyDescent="0.25">
      <c r="A159" s="404"/>
      <c r="B159" s="404"/>
      <c r="C159" s="404"/>
      <c r="D159" s="404"/>
      <c r="E159" s="404"/>
      <c r="F159" s="404"/>
      <c r="G159" s="404"/>
      <c r="H159" s="404"/>
      <c r="I159" s="404"/>
      <c r="J159" s="404"/>
      <c r="R159" s="141"/>
      <c r="S159" s="141"/>
      <c r="T159" s="141"/>
    </row>
    <row r="160" spans="1:20" s="39" customFormat="1" x14ac:dyDescent="0.25">
      <c r="A160" s="404"/>
      <c r="B160" s="404"/>
      <c r="C160" s="404"/>
      <c r="D160" s="404"/>
      <c r="E160" s="404"/>
      <c r="F160" s="404"/>
      <c r="G160" s="404"/>
      <c r="H160" s="404"/>
      <c r="I160" s="404"/>
      <c r="J160" s="404"/>
      <c r="R160" s="141"/>
      <c r="S160" s="141"/>
      <c r="T160" s="141"/>
    </row>
    <row r="161" spans="1:20" s="39" customFormat="1" x14ac:dyDescent="0.25">
      <c r="A161" s="404"/>
      <c r="B161" s="404"/>
      <c r="C161" s="404"/>
      <c r="D161" s="404"/>
      <c r="E161" s="404"/>
      <c r="F161" s="404"/>
      <c r="G161" s="404"/>
      <c r="H161" s="404"/>
      <c r="I161" s="404"/>
      <c r="J161" s="404"/>
      <c r="R161" s="141"/>
      <c r="S161" s="141"/>
      <c r="T161" s="141"/>
    </row>
    <row r="162" spans="1:20" s="39" customFormat="1" x14ac:dyDescent="0.25">
      <c r="A162" s="404"/>
      <c r="B162" s="404"/>
      <c r="C162" s="404"/>
      <c r="D162" s="404"/>
      <c r="E162" s="404"/>
      <c r="F162" s="404"/>
      <c r="G162" s="404"/>
      <c r="H162" s="404"/>
      <c r="I162" s="404"/>
      <c r="J162" s="404"/>
      <c r="R162" s="141"/>
      <c r="S162" s="141"/>
      <c r="T162" s="141"/>
    </row>
    <row r="163" spans="1:20" s="39" customFormat="1" x14ac:dyDescent="0.25">
      <c r="A163" s="404"/>
      <c r="B163" s="404"/>
      <c r="C163" s="404"/>
      <c r="D163" s="404"/>
      <c r="E163" s="404"/>
      <c r="F163" s="404"/>
      <c r="G163" s="404"/>
      <c r="H163" s="404"/>
      <c r="I163" s="404"/>
      <c r="J163" s="404"/>
      <c r="R163" s="141"/>
      <c r="S163" s="141"/>
      <c r="T163" s="141"/>
    </row>
    <row r="164" spans="1:20" s="39" customFormat="1" x14ac:dyDescent="0.25">
      <c r="A164" s="404"/>
      <c r="B164" s="404"/>
      <c r="C164" s="404"/>
      <c r="D164" s="404"/>
      <c r="E164" s="404"/>
      <c r="F164" s="404"/>
      <c r="G164" s="404"/>
      <c r="H164" s="404"/>
      <c r="I164" s="404"/>
      <c r="J164" s="404"/>
      <c r="R164" s="141"/>
      <c r="S164" s="141"/>
      <c r="T164" s="141"/>
    </row>
    <row r="165" spans="1:20" s="39" customFormat="1" x14ac:dyDescent="0.25">
      <c r="A165" s="404"/>
      <c r="B165" s="404"/>
      <c r="C165" s="404"/>
      <c r="D165" s="404"/>
      <c r="E165" s="404"/>
      <c r="F165" s="404"/>
      <c r="G165" s="404"/>
      <c r="H165" s="404"/>
      <c r="I165" s="404"/>
      <c r="J165" s="404"/>
      <c r="R165" s="141"/>
      <c r="S165" s="141"/>
      <c r="T165" s="141"/>
    </row>
    <row r="166" spans="1:20" s="39" customFormat="1" x14ac:dyDescent="0.25">
      <c r="A166" s="404"/>
      <c r="B166" s="404"/>
      <c r="C166" s="404"/>
      <c r="D166" s="404"/>
      <c r="E166" s="404"/>
      <c r="F166" s="404"/>
      <c r="G166" s="404"/>
      <c r="H166" s="404"/>
      <c r="I166" s="404"/>
      <c r="J166" s="404"/>
      <c r="R166" s="141"/>
      <c r="S166" s="141"/>
      <c r="T166" s="141"/>
    </row>
    <row r="167" spans="1:20" s="39" customFormat="1" x14ac:dyDescent="0.25">
      <c r="A167" s="404"/>
      <c r="B167" s="404"/>
      <c r="C167" s="404"/>
      <c r="D167" s="404"/>
      <c r="E167" s="404"/>
      <c r="F167" s="404"/>
      <c r="G167" s="404"/>
      <c r="H167" s="404"/>
      <c r="I167" s="404"/>
      <c r="J167" s="404"/>
      <c r="R167" s="141"/>
      <c r="S167" s="141"/>
      <c r="T167" s="141"/>
    </row>
    <row r="168" spans="1:20" s="39" customFormat="1" x14ac:dyDescent="0.25">
      <c r="A168" s="404"/>
      <c r="B168" s="404"/>
      <c r="C168" s="404"/>
      <c r="D168" s="404"/>
      <c r="E168" s="404"/>
      <c r="F168" s="404"/>
      <c r="G168" s="404"/>
      <c r="H168" s="404"/>
      <c r="I168" s="404"/>
      <c r="J168" s="404"/>
      <c r="R168" s="141"/>
      <c r="S168" s="141"/>
      <c r="T168" s="141"/>
    </row>
    <row r="169" spans="1:20" s="39" customFormat="1" x14ac:dyDescent="0.25">
      <c r="A169" s="404"/>
      <c r="B169" s="404"/>
      <c r="C169" s="404"/>
      <c r="D169" s="404"/>
      <c r="E169" s="404"/>
      <c r="F169" s="404"/>
      <c r="G169" s="404"/>
      <c r="H169" s="404"/>
      <c r="I169" s="404"/>
      <c r="J169" s="404"/>
      <c r="R169" s="141"/>
      <c r="S169" s="141"/>
      <c r="T169" s="141"/>
    </row>
    <row r="170" spans="1:20" s="39" customFormat="1" x14ac:dyDescent="0.25">
      <c r="A170" s="404"/>
      <c r="B170" s="404"/>
      <c r="C170" s="404"/>
      <c r="D170" s="404"/>
      <c r="E170" s="404"/>
      <c r="F170" s="404"/>
      <c r="G170" s="404"/>
      <c r="H170" s="404"/>
      <c r="I170" s="404"/>
      <c r="J170" s="404"/>
      <c r="R170" s="141"/>
      <c r="S170" s="141"/>
      <c r="T170" s="141"/>
    </row>
    <row r="171" spans="1:20" s="39" customFormat="1" x14ac:dyDescent="0.25">
      <c r="A171" s="404"/>
      <c r="B171" s="404"/>
      <c r="C171" s="404"/>
      <c r="D171" s="404"/>
      <c r="E171" s="404"/>
      <c r="F171" s="404"/>
      <c r="G171" s="404"/>
      <c r="H171" s="404"/>
      <c r="I171" s="404"/>
      <c r="J171" s="404"/>
      <c r="R171" s="141"/>
      <c r="S171" s="141"/>
      <c r="T171" s="141"/>
    </row>
    <row r="172" spans="1:20" s="39" customFormat="1" x14ac:dyDescent="0.25">
      <c r="A172" s="404"/>
      <c r="B172" s="404"/>
      <c r="C172" s="404"/>
      <c r="D172" s="404"/>
      <c r="E172" s="404"/>
      <c r="F172" s="404"/>
      <c r="G172" s="404"/>
      <c r="H172" s="404"/>
      <c r="I172" s="404"/>
      <c r="J172" s="404"/>
      <c r="R172" s="141"/>
      <c r="S172" s="141"/>
      <c r="T172" s="141"/>
    </row>
    <row r="173" spans="1:20" s="39" customFormat="1" x14ac:dyDescent="0.25">
      <c r="A173" s="404"/>
      <c r="B173" s="404"/>
      <c r="C173" s="404"/>
      <c r="D173" s="404"/>
      <c r="E173" s="404"/>
      <c r="F173" s="404"/>
      <c r="G173" s="404"/>
      <c r="H173" s="404"/>
      <c r="I173" s="404"/>
      <c r="J173" s="404"/>
      <c r="R173" s="141"/>
      <c r="S173" s="141"/>
      <c r="T173" s="141"/>
    </row>
    <row r="174" spans="1:20" s="39" customFormat="1" x14ac:dyDescent="0.25">
      <c r="A174" s="404"/>
      <c r="B174" s="404"/>
      <c r="C174" s="404"/>
      <c r="D174" s="404"/>
      <c r="E174" s="404"/>
      <c r="F174" s="404"/>
      <c r="G174" s="404"/>
      <c r="H174" s="404"/>
      <c r="I174" s="404"/>
      <c r="J174" s="404"/>
      <c r="R174" s="141"/>
      <c r="S174" s="141"/>
      <c r="T174" s="141"/>
    </row>
    <row r="175" spans="1:20" s="39" customFormat="1" x14ac:dyDescent="0.25">
      <c r="A175" s="404"/>
      <c r="B175" s="404"/>
      <c r="C175" s="404"/>
      <c r="D175" s="404"/>
      <c r="E175" s="404"/>
      <c r="F175" s="404"/>
      <c r="G175" s="404"/>
      <c r="H175" s="404"/>
      <c r="I175" s="404"/>
      <c r="J175" s="404"/>
      <c r="R175" s="141"/>
      <c r="S175" s="141"/>
      <c r="T175" s="141"/>
    </row>
    <row r="176" spans="1:20" s="39" customFormat="1" x14ac:dyDescent="0.25">
      <c r="A176" s="404"/>
      <c r="B176" s="404"/>
      <c r="C176" s="404"/>
      <c r="D176" s="404"/>
      <c r="E176" s="404"/>
      <c r="F176" s="404"/>
      <c r="G176" s="404"/>
      <c r="H176" s="404"/>
      <c r="I176" s="404"/>
      <c r="J176" s="404"/>
      <c r="R176" s="141"/>
      <c r="S176" s="141"/>
      <c r="T176" s="141"/>
    </row>
    <row r="177" spans="1:20" s="39" customFormat="1" x14ac:dyDescent="0.25">
      <c r="A177" s="404"/>
      <c r="B177" s="404"/>
      <c r="C177" s="404"/>
      <c r="D177" s="404"/>
      <c r="E177" s="404"/>
      <c r="F177" s="404"/>
      <c r="G177" s="404"/>
      <c r="H177" s="404"/>
      <c r="I177" s="404"/>
      <c r="J177" s="404"/>
      <c r="R177" s="141"/>
      <c r="S177" s="141"/>
      <c r="T177" s="141"/>
    </row>
    <row r="178" spans="1:20" s="39" customFormat="1" x14ac:dyDescent="0.25">
      <c r="A178" s="404"/>
      <c r="B178" s="404"/>
      <c r="C178" s="404"/>
      <c r="D178" s="404"/>
      <c r="E178" s="404"/>
      <c r="F178" s="404"/>
      <c r="G178" s="404"/>
      <c r="H178" s="404"/>
      <c r="I178" s="404"/>
      <c r="J178" s="404"/>
      <c r="R178" s="141"/>
      <c r="S178" s="141"/>
      <c r="T178" s="141"/>
    </row>
    <row r="179" spans="1:20" s="39" customFormat="1" x14ac:dyDescent="0.25">
      <c r="A179" s="404"/>
      <c r="B179" s="404"/>
      <c r="C179" s="404"/>
      <c r="D179" s="404"/>
      <c r="E179" s="404"/>
      <c r="F179" s="404"/>
      <c r="G179" s="404"/>
      <c r="H179" s="404"/>
      <c r="I179" s="404"/>
      <c r="J179" s="404"/>
      <c r="R179" s="141"/>
      <c r="S179" s="141"/>
      <c r="T179" s="141"/>
    </row>
    <row r="180" spans="1:20" s="39" customFormat="1" x14ac:dyDescent="0.25">
      <c r="A180" s="404"/>
      <c r="B180" s="404"/>
      <c r="C180" s="404"/>
      <c r="D180" s="404"/>
      <c r="E180" s="404"/>
      <c r="F180" s="404"/>
      <c r="G180" s="404"/>
      <c r="H180" s="404"/>
      <c r="I180" s="404"/>
      <c r="J180" s="404"/>
      <c r="R180" s="141"/>
      <c r="S180" s="141"/>
      <c r="T180" s="141"/>
    </row>
    <row r="181" spans="1:20" s="39" customFormat="1" x14ac:dyDescent="0.25">
      <c r="A181" s="404"/>
      <c r="B181" s="404"/>
      <c r="C181" s="404"/>
      <c r="D181" s="404"/>
      <c r="E181" s="404"/>
      <c r="F181" s="404"/>
      <c r="G181" s="404"/>
      <c r="H181" s="404"/>
      <c r="I181" s="404"/>
      <c r="J181" s="404"/>
      <c r="R181" s="141"/>
      <c r="S181" s="141"/>
      <c r="T181" s="141"/>
    </row>
    <row r="182" spans="1:20" s="39" customFormat="1" x14ac:dyDescent="0.25">
      <c r="A182" s="404"/>
      <c r="B182" s="404"/>
      <c r="C182" s="404"/>
      <c r="D182" s="404"/>
      <c r="E182" s="404"/>
      <c r="F182" s="404"/>
      <c r="G182" s="404"/>
      <c r="H182" s="404"/>
      <c r="I182" s="404"/>
      <c r="J182" s="404"/>
      <c r="R182" s="141"/>
      <c r="S182" s="141"/>
      <c r="T182" s="141"/>
    </row>
    <row r="183" spans="1:20" s="39" customFormat="1" x14ac:dyDescent="0.25">
      <c r="A183" s="404"/>
      <c r="B183" s="404"/>
      <c r="C183" s="404"/>
      <c r="D183" s="404"/>
      <c r="E183" s="404"/>
      <c r="F183" s="404"/>
      <c r="G183" s="404"/>
      <c r="H183" s="404"/>
      <c r="I183" s="404"/>
      <c r="J183" s="404"/>
      <c r="R183" s="141"/>
      <c r="S183" s="141"/>
      <c r="T183" s="141"/>
    </row>
    <row r="184" spans="1:20" s="39" customFormat="1" x14ac:dyDescent="0.25">
      <c r="A184" s="404"/>
      <c r="B184" s="404"/>
      <c r="C184" s="404"/>
      <c r="D184" s="404"/>
      <c r="E184" s="404"/>
      <c r="F184" s="404"/>
      <c r="G184" s="404"/>
      <c r="H184" s="404"/>
      <c r="I184" s="404"/>
      <c r="J184" s="404"/>
      <c r="R184" s="141"/>
      <c r="S184" s="141"/>
      <c r="T184" s="141"/>
    </row>
    <row r="185" spans="1:20" s="39" customFormat="1" x14ac:dyDescent="0.25">
      <c r="A185" s="404"/>
      <c r="B185" s="404"/>
      <c r="C185" s="404"/>
      <c r="D185" s="404"/>
      <c r="E185" s="404"/>
      <c r="F185" s="404"/>
      <c r="G185" s="404"/>
      <c r="H185" s="404"/>
      <c r="I185" s="404"/>
      <c r="J185" s="404"/>
      <c r="R185" s="141"/>
      <c r="S185" s="141"/>
      <c r="T185" s="141"/>
    </row>
  </sheetData>
  <mergeCells count="17">
    <mergeCell ref="A33:C36"/>
    <mergeCell ref="A5:C10"/>
    <mergeCell ref="D5:I5"/>
    <mergeCell ref="D6:I6"/>
    <mergeCell ref="D7:I7"/>
    <mergeCell ref="D8:I8"/>
    <mergeCell ref="D9:I9"/>
    <mergeCell ref="A16:C17"/>
    <mergeCell ref="A29:C32"/>
    <mergeCell ref="M2:M3"/>
    <mergeCell ref="N2:N3"/>
    <mergeCell ref="A21:I21"/>
    <mergeCell ref="D10:I10"/>
    <mergeCell ref="A1:N1"/>
    <mergeCell ref="A2:I3"/>
    <mergeCell ref="J2:K2"/>
    <mergeCell ref="L2:L3"/>
  </mergeCells>
  <dataValidations count="1">
    <dataValidation type="list" allowBlank="1" showInputMessage="1" showErrorMessage="1" sqref="L4:L36">
      <formula1>PerOi</formula1>
    </dataValidation>
  </dataValidations>
  <hyperlinks>
    <hyperlink ref="N4" location="Resíduos!A1" display="resíduos"/>
    <hyperlink ref="N5:N11" location="Resíduos!A1" display="resíduos"/>
    <hyperlink ref="N16" location="Mobilidade!A1" display="mobilidade"/>
    <hyperlink ref="N14" location="Energia!A1" display="energia"/>
    <hyperlink ref="N12" location="Água!A1" display="água"/>
    <hyperlink ref="N13" location="Água!A1" display="água"/>
    <hyperlink ref="N15" location="Energia!A1" display="energia"/>
    <hyperlink ref="N17:N18" location="Mobilidade!A1" display="mobilidade"/>
    <hyperlink ref="N19" location="Ruído!A1" display="ruido"/>
    <hyperlink ref="N20" location="'Espaços Exteriores'!A1" display="espaços ext"/>
    <hyperlink ref="N21" location="'Espaços Exteriores'!A1" display="espaços ext"/>
    <hyperlink ref="N22" location="Biodiversidade!A1" display="Biodiversidade!A1"/>
    <hyperlink ref="N23" location="Biodiversidade!A1" display="Biodiversidade!A1"/>
    <hyperlink ref="N24" location="'Agricultura Biológica'!A1" display="ag.biológica"/>
    <hyperlink ref="N25" location="'Agricultura Biológica'!A1" display="ag.biológica"/>
    <hyperlink ref="N26" location="Mar!A1" display="mar"/>
    <hyperlink ref="N27" location="Floresta!A1" display="floresta"/>
    <hyperlink ref="N28" location="Floresta!A1" display="floresta"/>
    <hyperlink ref="N29" location="Alimentação!A1" display="alimentação"/>
    <hyperlink ref="P6" location="'Apuramento inq. alunos'!A1" display="Apuramento do Inquérito aos alunos"/>
    <hyperlink ref="P5" location="'Inquérito aos alunos'!A1" display="Inquérito a realizar aos alunos"/>
  </hyperlink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BM346"/>
  <sheetViews>
    <sheetView tabSelected="1" zoomScale="90" zoomScaleNormal="90" workbookViewId="0">
      <selection activeCell="L3" sqref="L3"/>
    </sheetView>
  </sheetViews>
  <sheetFormatPr defaultRowHeight="15" x14ac:dyDescent="0.25"/>
  <cols>
    <col min="2" max="2" width="17.5703125" customWidth="1"/>
    <col min="5" max="5" width="18.85546875" customWidth="1"/>
    <col min="10" max="10" width="5.28515625" customWidth="1"/>
    <col min="11" max="11" width="3.7109375" customWidth="1"/>
    <col min="12" max="12" width="17.85546875" style="2" customWidth="1"/>
    <col min="13" max="13" width="8.7109375" style="33" customWidth="1"/>
    <col min="14" max="14" width="10.85546875" style="40" customWidth="1"/>
    <col min="15" max="15" width="9.140625" style="35"/>
    <col min="16" max="16" width="17.7109375" customWidth="1"/>
    <col min="17" max="17" width="24.7109375" style="39" customWidth="1"/>
    <col min="18" max="18" width="14.7109375" style="39" customWidth="1"/>
    <col min="19" max="19" width="10.42578125" style="141" customWidth="1"/>
    <col min="20" max="20" width="9.140625" style="141"/>
    <col min="21" max="65" width="9.140625" style="39"/>
  </cols>
  <sheetData>
    <row r="1" spans="1:65" ht="19.5" thickBot="1" x14ac:dyDescent="0.35">
      <c r="A1" s="545" t="s">
        <v>339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7"/>
      <c r="N1" s="548" t="s">
        <v>340</v>
      </c>
      <c r="O1" s="549"/>
      <c r="P1" s="550"/>
    </row>
    <row r="2" spans="1:65" ht="19.5" customHeight="1" thickBot="1" x14ac:dyDescent="0.3">
      <c r="A2" s="537" t="s">
        <v>125</v>
      </c>
      <c r="B2" s="538"/>
      <c r="C2" s="538"/>
      <c r="D2" s="538"/>
      <c r="E2" s="538"/>
      <c r="F2" s="538"/>
      <c r="G2" s="538"/>
      <c r="H2" s="538"/>
      <c r="I2" s="538"/>
      <c r="J2" s="538"/>
      <c r="K2" s="539"/>
      <c r="L2" s="126" t="s">
        <v>191</v>
      </c>
      <c r="M2" s="100"/>
      <c r="N2" s="281" t="s">
        <v>190</v>
      </c>
      <c r="O2" s="210" t="s">
        <v>173</v>
      </c>
      <c r="P2" s="343" t="s">
        <v>277</v>
      </c>
      <c r="Q2" s="229" t="s">
        <v>402</v>
      </c>
      <c r="R2" s="150"/>
    </row>
    <row r="3" spans="1:65" ht="15.75" customHeight="1" thickBot="1" x14ac:dyDescent="0.3">
      <c r="A3" s="149" t="s">
        <v>133</v>
      </c>
      <c r="B3" s="161"/>
      <c r="C3" s="161"/>
      <c r="D3" s="161"/>
      <c r="E3" s="84"/>
      <c r="F3" s="73"/>
      <c r="G3" s="73"/>
      <c r="H3" s="73"/>
      <c r="I3" s="73"/>
      <c r="J3" s="73"/>
      <c r="K3" s="73"/>
      <c r="L3" s="41"/>
      <c r="M3" s="105"/>
      <c r="N3" s="197" t="e">
        <f>VLOOKUP(L3,VLOOKUPTABLE,2,FALSE)</f>
        <v>#N/A</v>
      </c>
      <c r="O3" s="210">
        <v>4</v>
      </c>
      <c r="P3" s="344" t="e">
        <f xml:space="preserve"> SUM(N3:N22)</f>
        <v>#N/A</v>
      </c>
      <c r="Q3" s="200" t="s">
        <v>153</v>
      </c>
      <c r="R3" s="151"/>
    </row>
    <row r="4" spans="1:65" ht="15.75" thickBot="1" x14ac:dyDescent="0.3">
      <c r="A4" s="79" t="s">
        <v>124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410"/>
      <c r="M4" s="105"/>
      <c r="N4" s="197" t="e">
        <f>VLOOKUP(L4,CaiTa,2,FALSE)</f>
        <v>#N/A</v>
      </c>
      <c r="O4" s="210">
        <v>4</v>
      </c>
      <c r="P4" s="190"/>
      <c r="Q4" s="201" t="s">
        <v>154</v>
      </c>
      <c r="R4" s="33"/>
    </row>
    <row r="5" spans="1:65" ht="15.75" thickBot="1" x14ac:dyDescent="0.3">
      <c r="A5" s="82" t="s">
        <v>126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41"/>
      <c r="M5" s="105"/>
      <c r="N5" s="197" t="e">
        <f>VLOOKUP(L5,CaixoTa,2,FALSE)</f>
        <v>#N/A</v>
      </c>
      <c r="O5" s="210">
        <v>4</v>
      </c>
      <c r="P5" s="346" t="s">
        <v>170</v>
      </c>
      <c r="Q5" s="201" t="s">
        <v>155</v>
      </c>
      <c r="R5" s="380"/>
    </row>
    <row r="6" spans="1:65" ht="15.75" customHeight="1" thickBot="1" x14ac:dyDescent="0.3">
      <c r="A6" s="79" t="s">
        <v>134</v>
      </c>
      <c r="B6" s="81"/>
      <c r="C6" s="81"/>
      <c r="D6" s="81"/>
      <c r="E6" s="69"/>
      <c r="F6" s="69"/>
      <c r="G6" s="69"/>
      <c r="H6" s="69"/>
      <c r="I6" s="69"/>
      <c r="J6" s="69"/>
      <c r="K6" s="69"/>
      <c r="L6" s="41"/>
      <c r="M6" s="105"/>
      <c r="N6" s="197" t="e">
        <f>VLOOKUP(L6,CompoTa,2,FALSE)</f>
        <v>#N/A</v>
      </c>
      <c r="O6" s="210">
        <v>4</v>
      </c>
      <c r="P6" s="345" t="e">
        <f>P3/O28</f>
        <v>#N/A</v>
      </c>
      <c r="Q6" s="201" t="s">
        <v>157</v>
      </c>
      <c r="R6" s="104"/>
    </row>
    <row r="7" spans="1:65" s="188" customFormat="1" ht="15.75" customHeight="1" thickBot="1" x14ac:dyDescent="0.3">
      <c r="A7" s="369" t="s">
        <v>589</v>
      </c>
      <c r="B7" s="370"/>
      <c r="C7" s="370"/>
      <c r="D7" s="371"/>
      <c r="E7" s="551" t="s">
        <v>590</v>
      </c>
      <c r="F7" s="552"/>
      <c r="G7" s="552"/>
      <c r="H7" s="552"/>
      <c r="I7" s="552"/>
      <c r="J7" s="552"/>
      <c r="K7" s="552"/>
      <c r="L7" s="411"/>
      <c r="M7" s="105"/>
      <c r="N7" s="279" t="e">
        <f t="shared" ref="N7:N13" si="0">VLOOKUP(L7,NSTA,2,FALSE)</f>
        <v>#N/A</v>
      </c>
      <c r="O7" s="285">
        <v>1</v>
      </c>
      <c r="P7" s="372"/>
      <c r="Q7" s="373" t="s">
        <v>158</v>
      </c>
      <c r="R7" s="372"/>
      <c r="S7" s="141"/>
      <c r="T7" s="141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</row>
    <row r="8" spans="1:65" ht="15.75" thickBot="1" x14ac:dyDescent="0.3">
      <c r="A8" s="363"/>
      <c r="B8" s="148"/>
      <c r="C8" s="148"/>
      <c r="D8" s="364"/>
      <c r="E8" s="542" t="s">
        <v>591</v>
      </c>
      <c r="F8" s="543"/>
      <c r="G8" s="543"/>
      <c r="H8" s="543"/>
      <c r="I8" s="543"/>
      <c r="J8" s="543"/>
      <c r="K8" s="543"/>
      <c r="L8" s="41"/>
      <c r="M8" s="105"/>
      <c r="N8" s="197" t="e">
        <f t="shared" si="0"/>
        <v>#N/A</v>
      </c>
      <c r="O8" s="210">
        <v>1</v>
      </c>
      <c r="P8" s="105"/>
      <c r="Q8" s="201" t="s">
        <v>166</v>
      </c>
      <c r="R8" s="157"/>
      <c r="S8" s="437" t="s">
        <v>193</v>
      </c>
      <c r="T8" s="437" t="s">
        <v>190</v>
      </c>
    </row>
    <row r="9" spans="1:65" ht="15.75" thickBot="1" x14ac:dyDescent="0.3">
      <c r="A9" s="85"/>
      <c r="B9" s="365"/>
      <c r="C9" s="365"/>
      <c r="D9" s="366"/>
      <c r="E9" s="542" t="s">
        <v>592</v>
      </c>
      <c r="F9" s="543"/>
      <c r="G9" s="543"/>
      <c r="H9" s="543"/>
      <c r="I9" s="543"/>
      <c r="J9" s="543"/>
      <c r="K9" s="543"/>
      <c r="L9" s="41"/>
      <c r="M9" s="105"/>
      <c r="N9" s="197" t="e">
        <f t="shared" si="0"/>
        <v>#N/A</v>
      </c>
      <c r="O9" s="210">
        <v>1</v>
      </c>
      <c r="P9" s="105"/>
      <c r="Q9" s="201" t="s">
        <v>168</v>
      </c>
      <c r="R9" s="157"/>
      <c r="S9" s="437" t="s">
        <v>35</v>
      </c>
      <c r="T9" s="438">
        <v>0</v>
      </c>
    </row>
    <row r="10" spans="1:65" ht="15.75" thickBot="1" x14ac:dyDescent="0.3">
      <c r="A10" s="85"/>
      <c r="B10" s="365"/>
      <c r="C10" s="365"/>
      <c r="D10" s="366"/>
      <c r="E10" s="542" t="s">
        <v>593</v>
      </c>
      <c r="F10" s="543"/>
      <c r="G10" s="543"/>
      <c r="H10" s="543"/>
      <c r="I10" s="543"/>
      <c r="J10" s="543"/>
      <c r="K10" s="543"/>
      <c r="L10" s="41"/>
      <c r="M10" s="105"/>
      <c r="N10" s="197" t="e">
        <f t="shared" si="0"/>
        <v>#N/A</v>
      </c>
      <c r="O10" s="210">
        <v>1</v>
      </c>
      <c r="P10" s="105"/>
      <c r="Q10" s="201" t="s">
        <v>167</v>
      </c>
      <c r="R10" s="157"/>
      <c r="S10" s="437" t="s">
        <v>34</v>
      </c>
      <c r="T10" s="438">
        <v>1</v>
      </c>
    </row>
    <row r="11" spans="1:65" ht="15.75" thickBot="1" x14ac:dyDescent="0.3">
      <c r="A11" s="85"/>
      <c r="B11" s="365"/>
      <c r="C11" s="365"/>
      <c r="D11" s="366"/>
      <c r="E11" s="542" t="s">
        <v>594</v>
      </c>
      <c r="F11" s="543"/>
      <c r="G11" s="543"/>
      <c r="H11" s="543"/>
      <c r="I11" s="543"/>
      <c r="J11" s="543"/>
      <c r="K11" s="543"/>
      <c r="L11" s="41"/>
      <c r="M11" s="105"/>
      <c r="N11" s="197" t="e">
        <f t="shared" si="0"/>
        <v>#N/A</v>
      </c>
      <c r="O11" s="210">
        <v>1</v>
      </c>
      <c r="P11" s="39"/>
      <c r="Q11" s="201" t="s">
        <v>287</v>
      </c>
      <c r="R11" s="157"/>
      <c r="S11" s="437" t="s">
        <v>8</v>
      </c>
      <c r="T11" s="438">
        <v>2</v>
      </c>
    </row>
    <row r="12" spans="1:65" ht="15.75" thickBot="1" x14ac:dyDescent="0.3">
      <c r="A12" s="85"/>
      <c r="B12" s="365"/>
      <c r="C12" s="365"/>
      <c r="D12" s="366"/>
      <c r="E12" s="542" t="s">
        <v>595</v>
      </c>
      <c r="F12" s="543"/>
      <c r="G12" s="543"/>
      <c r="H12" s="543"/>
      <c r="I12" s="543"/>
      <c r="J12" s="543"/>
      <c r="K12" s="544"/>
      <c r="L12" s="41"/>
      <c r="M12" s="105"/>
      <c r="N12" s="197" t="e">
        <f t="shared" si="0"/>
        <v>#N/A</v>
      </c>
      <c r="O12" s="210">
        <v>1</v>
      </c>
      <c r="P12" s="39"/>
      <c r="Q12" s="201" t="s">
        <v>156</v>
      </c>
      <c r="R12" s="157"/>
      <c r="S12" s="439" t="s">
        <v>33</v>
      </c>
      <c r="T12" s="438">
        <v>3</v>
      </c>
    </row>
    <row r="13" spans="1:65" ht="15.75" thickBot="1" x14ac:dyDescent="0.3">
      <c r="A13" s="149"/>
      <c r="B13" s="367"/>
      <c r="C13" s="367"/>
      <c r="D13" s="368"/>
      <c r="E13" s="553" t="s">
        <v>596</v>
      </c>
      <c r="F13" s="554"/>
      <c r="G13" s="554"/>
      <c r="H13" s="554"/>
      <c r="I13" s="554"/>
      <c r="J13" s="554"/>
      <c r="K13" s="555"/>
      <c r="L13" s="412"/>
      <c r="M13" s="105"/>
      <c r="N13" s="197" t="e">
        <f t="shared" si="0"/>
        <v>#N/A</v>
      </c>
      <c r="O13" s="210">
        <v>1</v>
      </c>
      <c r="P13" s="39"/>
      <c r="Q13" s="201" t="s">
        <v>199</v>
      </c>
      <c r="R13" s="157"/>
      <c r="S13" s="439" t="s">
        <v>226</v>
      </c>
      <c r="T13" s="437"/>
    </row>
    <row r="14" spans="1:65" ht="15.75" thickBot="1" x14ac:dyDescent="0.3">
      <c r="A14" s="79" t="s">
        <v>597</v>
      </c>
      <c r="B14" s="81"/>
      <c r="C14" s="81"/>
      <c r="D14" s="81"/>
      <c r="E14" s="81"/>
      <c r="F14" s="81"/>
      <c r="G14" s="81"/>
      <c r="H14" s="69"/>
      <c r="I14" s="69"/>
      <c r="J14" s="69"/>
      <c r="K14" s="69"/>
      <c r="L14" s="41"/>
      <c r="M14" s="105"/>
      <c r="N14" s="197" t="e">
        <f>VLOOKUP(L14,CompoTa,2,FALSE)</f>
        <v>#N/A</v>
      </c>
      <c r="O14" s="210">
        <v>4</v>
      </c>
      <c r="P14" s="39"/>
      <c r="Q14" s="201" t="s">
        <v>352</v>
      </c>
      <c r="R14" s="157"/>
      <c r="S14" s="437" t="s">
        <v>22</v>
      </c>
      <c r="T14" s="437">
        <v>0</v>
      </c>
    </row>
    <row r="15" spans="1:65" ht="15.75" thickBot="1" x14ac:dyDescent="0.3">
      <c r="A15" s="79" t="s">
        <v>598</v>
      </c>
      <c r="B15" s="81"/>
      <c r="C15" s="81"/>
      <c r="D15" s="81"/>
      <c r="E15" s="81"/>
      <c r="F15" s="81"/>
      <c r="G15" s="69"/>
      <c r="H15" s="69"/>
      <c r="I15" s="69"/>
      <c r="J15" s="69"/>
      <c r="K15" s="69"/>
      <c r="L15" s="41"/>
      <c r="M15" s="105"/>
      <c r="N15" s="197" t="e">
        <f>VLOOKUP(L15,NSTA,2,FALSE)</f>
        <v>#N/A</v>
      </c>
      <c r="O15" s="210">
        <v>2</v>
      </c>
      <c r="P15" s="39"/>
      <c r="Q15" s="162" t="s">
        <v>293</v>
      </c>
      <c r="R15" s="157"/>
      <c r="S15" s="437" t="s">
        <v>21</v>
      </c>
      <c r="T15" s="437">
        <v>1</v>
      </c>
    </row>
    <row r="16" spans="1:65" ht="15.75" thickBot="1" x14ac:dyDescent="0.3">
      <c r="A16" s="79" t="s">
        <v>599</v>
      </c>
      <c r="B16" s="81"/>
      <c r="C16" s="81"/>
      <c r="D16" s="81"/>
      <c r="E16" s="81"/>
      <c r="F16" s="81"/>
      <c r="G16" s="69"/>
      <c r="H16" s="69"/>
      <c r="I16" s="69"/>
      <c r="J16" s="69"/>
      <c r="K16" s="69"/>
      <c r="L16" s="41"/>
      <c r="M16" s="105"/>
      <c r="N16" s="197" t="e">
        <f>VLOOKUP(L16,ReSeTa,2,FALSE)</f>
        <v>#N/A</v>
      </c>
      <c r="O16" s="210">
        <v>4</v>
      </c>
      <c r="P16" s="39"/>
      <c r="Q16" s="163" t="s">
        <v>294</v>
      </c>
      <c r="R16" s="157"/>
      <c r="S16" s="437" t="s">
        <v>225</v>
      </c>
    </row>
    <row r="17" spans="1:65" ht="15.75" thickBot="1" x14ac:dyDescent="0.3">
      <c r="A17" s="79" t="s">
        <v>600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413"/>
      <c r="M17" s="105"/>
      <c r="N17" s="197" t="e">
        <f>VLOOKUP(L17,ReSeTa,2,FALSE)</f>
        <v>#N/A</v>
      </c>
      <c r="O17" s="408">
        <v>4</v>
      </c>
      <c r="P17" s="39"/>
      <c r="R17" s="157"/>
      <c r="S17" s="141" t="s">
        <v>31</v>
      </c>
      <c r="T17" s="141">
        <v>0</v>
      </c>
    </row>
    <row r="18" spans="1:65" ht="15.75" thickBot="1" x14ac:dyDescent="0.3">
      <c r="A18" s="79" t="s">
        <v>601</v>
      </c>
      <c r="B18" s="81"/>
      <c r="C18" s="81"/>
      <c r="D18" s="81"/>
      <c r="E18" s="81"/>
      <c r="F18" s="81"/>
      <c r="G18" s="81"/>
      <c r="H18" s="69"/>
      <c r="I18" s="69"/>
      <c r="J18" s="69"/>
      <c r="K18" s="69"/>
      <c r="L18" s="41"/>
      <c r="M18" s="105"/>
      <c r="N18" s="197" t="e">
        <f>VLOOKUP(L18,EcopTa,2,FALSE)</f>
        <v>#N/A</v>
      </c>
      <c r="O18" s="210">
        <v>4</v>
      </c>
      <c r="P18" s="39"/>
      <c r="R18" s="157"/>
      <c r="S18" s="141" t="s">
        <v>30</v>
      </c>
      <c r="T18" s="141">
        <v>1</v>
      </c>
    </row>
    <row r="19" spans="1:65" ht="15.75" thickBot="1" x14ac:dyDescent="0.3">
      <c r="A19" s="85" t="s">
        <v>602</v>
      </c>
      <c r="B19" s="83"/>
      <c r="C19" s="83"/>
      <c r="D19" s="83"/>
      <c r="E19" s="83"/>
      <c r="F19" s="83"/>
      <c r="G19" s="83"/>
      <c r="H19" s="33"/>
      <c r="I19" s="33"/>
      <c r="J19" s="33"/>
      <c r="K19" s="33"/>
      <c r="L19" s="41"/>
      <c r="M19" s="105"/>
      <c r="N19" s="197" t="e">
        <f>VLOOKUP(L19,CompoTa,2,FALSE)</f>
        <v>#N/A</v>
      </c>
      <c r="O19" s="210">
        <v>4</v>
      </c>
      <c r="P19" s="105"/>
      <c r="R19" s="157"/>
      <c r="S19" s="141" t="s">
        <v>218</v>
      </c>
      <c r="T19" s="141">
        <v>2</v>
      </c>
    </row>
    <row r="20" spans="1:65" ht="15.75" thickBot="1" x14ac:dyDescent="0.3">
      <c r="A20" s="540" t="s">
        <v>329</v>
      </c>
      <c r="B20" s="541"/>
      <c r="C20" s="541"/>
      <c r="D20" s="541"/>
      <c r="E20" s="541"/>
      <c r="F20" s="541"/>
      <c r="G20" s="541"/>
      <c r="H20" s="541"/>
      <c r="I20" s="541"/>
      <c r="J20" s="134"/>
      <c r="K20" s="134"/>
      <c r="L20" s="126" t="s">
        <v>122</v>
      </c>
      <c r="M20" s="105"/>
      <c r="N20" s="409"/>
      <c r="O20" s="208"/>
      <c r="P20" s="106"/>
      <c r="R20" s="33"/>
      <c r="S20" s="141" t="s">
        <v>29</v>
      </c>
      <c r="T20" s="141">
        <v>3</v>
      </c>
    </row>
    <row r="21" spans="1:65" ht="15.75" thickBot="1" x14ac:dyDescent="0.3">
      <c r="A21" s="55" t="s">
        <v>603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209">
        <f>'Apuram. inq. alunos'!L4</f>
        <v>0</v>
      </c>
      <c r="M21" s="105"/>
      <c r="N21" s="197" t="e">
        <f>'Apuram. inq. alunos'!M4</f>
        <v>#N/A</v>
      </c>
      <c r="O21" s="210">
        <v>4</v>
      </c>
      <c r="P21" s="105"/>
      <c r="R21" s="36"/>
      <c r="S21" s="141" t="s">
        <v>28</v>
      </c>
      <c r="T21" s="141">
        <v>4</v>
      </c>
    </row>
    <row r="22" spans="1:65" s="2" customFormat="1" ht="15.75" thickBot="1" x14ac:dyDescent="0.3">
      <c r="A22" s="98" t="s">
        <v>604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209">
        <f>'Apuram. inq. alunos'!L11</f>
        <v>0</v>
      </c>
      <c r="M22" s="105"/>
      <c r="N22" s="197" t="e">
        <f>'Apuram. inq. alunos'!M11</f>
        <v>#N/A</v>
      </c>
      <c r="O22" s="210">
        <v>4</v>
      </c>
      <c r="P22" s="97" t="s">
        <v>276</v>
      </c>
      <c r="Q22" s="154"/>
      <c r="R22" s="154"/>
      <c r="S22" s="440" t="s">
        <v>227</v>
      </c>
      <c r="T22" s="440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</row>
    <row r="23" spans="1:65" s="2" customFormat="1" ht="15.75" thickBot="1" x14ac:dyDescent="0.3">
      <c r="A23" s="537" t="s">
        <v>125</v>
      </c>
      <c r="B23" s="538"/>
      <c r="C23" s="538"/>
      <c r="D23" s="538"/>
      <c r="E23" s="538"/>
      <c r="F23" s="538"/>
      <c r="G23" s="538"/>
      <c r="H23" s="538"/>
      <c r="I23" s="538"/>
      <c r="J23" s="538"/>
      <c r="K23" s="538"/>
      <c r="L23" s="539"/>
      <c r="M23" s="105"/>
      <c r="N23" s="102"/>
      <c r="O23" s="39"/>
      <c r="P23" s="39"/>
      <c r="Q23" s="155"/>
      <c r="R23" s="155"/>
      <c r="S23" s="440" t="s">
        <v>219</v>
      </c>
      <c r="T23" s="440">
        <v>0</v>
      </c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</row>
    <row r="24" spans="1:65" x14ac:dyDescent="0.25">
      <c r="A24" s="64" t="s">
        <v>332</v>
      </c>
      <c r="B24" s="9"/>
      <c r="C24" s="9"/>
      <c r="D24" s="9"/>
      <c r="E24" s="9"/>
      <c r="F24" s="9"/>
      <c r="G24" s="9"/>
      <c r="H24" s="10"/>
      <c r="I24" s="10"/>
      <c r="J24" s="10"/>
      <c r="K24" s="10"/>
      <c r="L24" s="11"/>
      <c r="N24" s="33"/>
      <c r="O24" s="39"/>
      <c r="P24" s="39"/>
      <c r="Q24" s="155"/>
      <c r="R24" s="155"/>
      <c r="S24" s="440" t="s">
        <v>26</v>
      </c>
      <c r="T24" s="440">
        <v>1</v>
      </c>
    </row>
    <row r="25" spans="1:65" x14ac:dyDescent="0.25">
      <c r="A25" s="12"/>
      <c r="B25" s="13" t="s">
        <v>112</v>
      </c>
      <c r="C25" s="13"/>
      <c r="D25" s="13"/>
      <c r="E25" s="13"/>
      <c r="F25" s="13"/>
      <c r="G25" s="13"/>
      <c r="H25" s="13"/>
      <c r="I25" s="13"/>
      <c r="J25" s="13"/>
      <c r="K25" s="13"/>
      <c r="L25" s="14"/>
      <c r="N25" s="102"/>
      <c r="O25" s="39"/>
      <c r="P25" s="39"/>
      <c r="Q25" s="33"/>
      <c r="R25" s="33"/>
      <c r="S25" s="440" t="s">
        <v>220</v>
      </c>
      <c r="T25" s="440">
        <v>2</v>
      </c>
    </row>
    <row r="26" spans="1:65" ht="15.75" thickBot="1" x14ac:dyDescent="0.3">
      <c r="A26" s="15"/>
      <c r="B26" s="16" t="s">
        <v>113</v>
      </c>
      <c r="C26" s="16"/>
      <c r="D26" s="16"/>
      <c r="E26" s="16"/>
      <c r="F26" s="16"/>
      <c r="G26" s="16"/>
      <c r="H26" s="16"/>
      <c r="I26" s="16"/>
      <c r="J26" s="16"/>
      <c r="K26" s="16"/>
      <c r="L26" s="17"/>
      <c r="N26" s="102"/>
      <c r="O26" s="39"/>
      <c r="P26" s="39"/>
      <c r="S26" s="440" t="s">
        <v>24</v>
      </c>
      <c r="T26" s="440">
        <v>3</v>
      </c>
    </row>
    <row r="27" spans="1:6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3"/>
      <c r="N27" s="102"/>
      <c r="O27" s="39"/>
      <c r="P27" s="39"/>
      <c r="S27" s="440" t="s">
        <v>221</v>
      </c>
      <c r="T27" s="440">
        <v>4</v>
      </c>
    </row>
    <row r="28" spans="1:65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3"/>
      <c r="O28" s="103">
        <f>SUM(O3:O22)</f>
        <v>53</v>
      </c>
      <c r="P28" s="39"/>
      <c r="S28" s="440" t="s">
        <v>224</v>
      </c>
    </row>
    <row r="29" spans="1:65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3"/>
      <c r="N29" s="103"/>
      <c r="O29" s="39"/>
      <c r="P29" s="39"/>
      <c r="S29" s="141" t="s">
        <v>6</v>
      </c>
      <c r="T29" s="141">
        <v>4</v>
      </c>
    </row>
    <row r="30" spans="1:65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3"/>
      <c r="N30" s="102"/>
      <c r="O30" s="39"/>
      <c r="P30" s="39"/>
      <c r="S30" s="141" t="s">
        <v>222</v>
      </c>
      <c r="T30" s="141">
        <v>3</v>
      </c>
    </row>
    <row r="31" spans="1:65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3"/>
      <c r="N31" s="102"/>
      <c r="O31" s="39"/>
      <c r="P31" s="39"/>
      <c r="S31" s="141" t="s">
        <v>8</v>
      </c>
      <c r="T31" s="141">
        <v>2</v>
      </c>
    </row>
    <row r="32" spans="1:65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3"/>
      <c r="N32" s="102"/>
      <c r="O32" s="39"/>
      <c r="P32" s="39"/>
      <c r="S32" s="141" t="s">
        <v>9</v>
      </c>
      <c r="T32" s="141">
        <v>1</v>
      </c>
    </row>
    <row r="33" spans="1:20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3"/>
      <c r="N33" s="102"/>
      <c r="O33" s="39"/>
      <c r="P33" s="39"/>
      <c r="S33" s="141" t="s">
        <v>10</v>
      </c>
      <c r="T33" s="141">
        <v>0</v>
      </c>
    </row>
    <row r="34" spans="1:20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3"/>
      <c r="N34" s="102"/>
      <c r="O34" s="39"/>
      <c r="P34" s="39"/>
      <c r="S34" s="141" t="s">
        <v>228</v>
      </c>
    </row>
    <row r="35" spans="1:20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3"/>
      <c r="N35" s="102"/>
      <c r="O35" s="39"/>
      <c r="P35" s="39"/>
      <c r="S35" s="141" t="s">
        <v>20</v>
      </c>
      <c r="T35" s="141">
        <v>0</v>
      </c>
    </row>
    <row r="36" spans="1:20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3"/>
      <c r="N36" s="102"/>
      <c r="O36" s="39"/>
      <c r="P36" s="39"/>
      <c r="S36" s="141" t="s">
        <v>19</v>
      </c>
      <c r="T36" s="141">
        <v>1</v>
      </c>
    </row>
    <row r="37" spans="1:20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3"/>
      <c r="N37" s="102"/>
      <c r="O37" s="39"/>
      <c r="P37" s="39"/>
      <c r="S37" s="141" t="s">
        <v>18</v>
      </c>
      <c r="T37" s="141">
        <v>2</v>
      </c>
    </row>
    <row r="38" spans="1:20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3"/>
      <c r="N38" s="102"/>
      <c r="O38" s="39"/>
      <c r="P38" s="39"/>
      <c r="S38" s="141" t="s">
        <v>223</v>
      </c>
      <c r="T38" s="141">
        <v>3</v>
      </c>
    </row>
    <row r="39" spans="1:20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3"/>
      <c r="N39" s="102"/>
      <c r="O39" s="39"/>
      <c r="P39" s="39"/>
      <c r="S39" s="141" t="s">
        <v>16</v>
      </c>
      <c r="T39" s="141">
        <v>4</v>
      </c>
    </row>
    <row r="40" spans="1:20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3"/>
      <c r="N40" s="102"/>
      <c r="O40" s="39"/>
      <c r="P40" s="39"/>
      <c r="S40" s="141" t="s">
        <v>229</v>
      </c>
    </row>
    <row r="41" spans="1:20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3"/>
      <c r="N41" s="102"/>
      <c r="O41" s="39"/>
      <c r="P41" s="39"/>
      <c r="S41" s="141" t="s">
        <v>230</v>
      </c>
      <c r="T41" s="141">
        <v>0</v>
      </c>
    </row>
    <row r="42" spans="1:20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3"/>
      <c r="N42" s="102"/>
      <c r="O42" s="39"/>
      <c r="P42" s="39"/>
      <c r="S42" s="141" t="s">
        <v>231</v>
      </c>
      <c r="T42" s="141">
        <v>1</v>
      </c>
    </row>
    <row r="43" spans="1:20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3"/>
      <c r="N43" s="102"/>
      <c r="O43" s="39"/>
      <c r="P43" s="39"/>
      <c r="S43" s="141" t="s">
        <v>13</v>
      </c>
      <c r="T43" s="141">
        <v>2</v>
      </c>
    </row>
    <row r="44" spans="1:20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3"/>
      <c r="N44" s="102"/>
      <c r="O44" s="39"/>
      <c r="P44" s="39"/>
      <c r="S44" s="141" t="s">
        <v>232</v>
      </c>
      <c r="T44" s="141">
        <v>3</v>
      </c>
    </row>
    <row r="45" spans="1:20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3"/>
      <c r="N45" s="102"/>
      <c r="O45" s="39"/>
      <c r="P45" s="39"/>
      <c r="S45" s="141" t="s">
        <v>233</v>
      </c>
      <c r="T45" s="141">
        <v>4</v>
      </c>
    </row>
    <row r="46" spans="1:20" s="39" customFormat="1" x14ac:dyDescent="0.25">
      <c r="L46" s="33"/>
      <c r="M46" s="33"/>
      <c r="N46" s="102"/>
      <c r="S46" s="141"/>
      <c r="T46" s="141"/>
    </row>
    <row r="47" spans="1:20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3"/>
      <c r="N47" s="102"/>
      <c r="O47" s="39"/>
    </row>
    <row r="48" spans="1:20" s="39" customFormat="1" x14ac:dyDescent="0.25">
      <c r="L48" s="33"/>
      <c r="M48" s="33"/>
      <c r="N48" s="102"/>
      <c r="S48" s="141"/>
      <c r="T48" s="141"/>
    </row>
    <row r="49" spans="12:20" s="39" customFormat="1" x14ac:dyDescent="0.25">
      <c r="L49" s="33"/>
      <c r="M49" s="33"/>
      <c r="N49" s="102"/>
      <c r="S49" s="141"/>
      <c r="T49" s="141"/>
    </row>
    <row r="50" spans="12:20" s="39" customFormat="1" x14ac:dyDescent="0.25">
      <c r="L50" s="33"/>
      <c r="M50" s="33"/>
      <c r="N50" s="102"/>
      <c r="S50" s="141"/>
      <c r="T50" s="141"/>
    </row>
    <row r="51" spans="12:20" s="39" customFormat="1" x14ac:dyDescent="0.25">
      <c r="L51" s="33"/>
      <c r="M51" s="33"/>
      <c r="N51" s="102"/>
      <c r="S51" s="141"/>
      <c r="T51" s="141"/>
    </row>
    <row r="52" spans="12:20" s="39" customFormat="1" x14ac:dyDescent="0.25">
      <c r="L52" s="33"/>
      <c r="M52" s="33"/>
      <c r="N52" s="102"/>
      <c r="S52" s="141"/>
      <c r="T52" s="141"/>
    </row>
    <row r="53" spans="12:20" s="39" customFormat="1" x14ac:dyDescent="0.25">
      <c r="L53" s="33"/>
      <c r="M53" s="33"/>
      <c r="N53" s="102"/>
      <c r="S53" s="141"/>
      <c r="T53" s="141"/>
    </row>
    <row r="54" spans="12:20" s="39" customFormat="1" x14ac:dyDescent="0.25">
      <c r="L54" s="33"/>
      <c r="M54" s="33"/>
      <c r="N54" s="102"/>
      <c r="S54" s="141"/>
      <c r="T54" s="141"/>
    </row>
    <row r="55" spans="12:20" s="39" customFormat="1" x14ac:dyDescent="0.25">
      <c r="L55" s="33"/>
      <c r="M55" s="33"/>
      <c r="N55" s="102"/>
      <c r="S55" s="141"/>
      <c r="T55" s="141"/>
    </row>
    <row r="56" spans="12:20" s="39" customFormat="1" x14ac:dyDescent="0.25">
      <c r="L56" s="33"/>
      <c r="M56" s="33"/>
      <c r="N56" s="102"/>
      <c r="S56" s="141"/>
      <c r="T56" s="141"/>
    </row>
    <row r="57" spans="12:20" s="39" customFormat="1" x14ac:dyDescent="0.25">
      <c r="L57" s="33"/>
      <c r="M57" s="33"/>
      <c r="N57" s="102"/>
      <c r="S57" s="141"/>
      <c r="T57" s="141"/>
    </row>
    <row r="58" spans="12:20" s="39" customFormat="1" x14ac:dyDescent="0.25">
      <c r="L58" s="33"/>
      <c r="M58" s="33"/>
      <c r="N58" s="102"/>
      <c r="S58" s="141"/>
      <c r="T58" s="141"/>
    </row>
    <row r="59" spans="12:20" s="39" customFormat="1" x14ac:dyDescent="0.25">
      <c r="L59" s="33"/>
      <c r="M59" s="33"/>
      <c r="N59" s="102"/>
      <c r="S59" s="141"/>
      <c r="T59" s="141"/>
    </row>
    <row r="60" spans="12:20" s="39" customFormat="1" x14ac:dyDescent="0.25">
      <c r="L60" s="33"/>
      <c r="M60" s="33"/>
      <c r="N60" s="102"/>
      <c r="S60" s="141"/>
      <c r="T60" s="141"/>
    </row>
    <row r="61" spans="12:20" s="39" customFormat="1" x14ac:dyDescent="0.25">
      <c r="L61" s="33"/>
      <c r="M61" s="33"/>
      <c r="N61" s="102"/>
      <c r="S61" s="141"/>
      <c r="T61" s="141"/>
    </row>
    <row r="62" spans="12:20" s="39" customFormat="1" x14ac:dyDescent="0.25">
      <c r="L62" s="33"/>
      <c r="M62" s="33"/>
      <c r="N62" s="102"/>
      <c r="S62" s="141"/>
      <c r="T62" s="141"/>
    </row>
    <row r="63" spans="12:20" s="39" customFormat="1" x14ac:dyDescent="0.25">
      <c r="L63" s="33"/>
      <c r="M63" s="33"/>
      <c r="N63" s="102"/>
      <c r="S63" s="141"/>
      <c r="T63" s="141"/>
    </row>
    <row r="64" spans="12:20" s="39" customFormat="1" x14ac:dyDescent="0.25">
      <c r="L64" s="33"/>
      <c r="M64" s="33"/>
      <c r="N64" s="102"/>
      <c r="S64" s="141"/>
      <c r="T64" s="141"/>
    </row>
    <row r="65" spans="12:20" s="39" customFormat="1" x14ac:dyDescent="0.25">
      <c r="L65" s="33"/>
      <c r="M65" s="33"/>
      <c r="N65" s="102"/>
      <c r="S65" s="141"/>
      <c r="T65" s="141"/>
    </row>
    <row r="66" spans="12:20" s="39" customFormat="1" x14ac:dyDescent="0.25">
      <c r="L66" s="33"/>
      <c r="M66" s="33"/>
      <c r="N66" s="102"/>
      <c r="S66" s="141"/>
      <c r="T66" s="141"/>
    </row>
    <row r="67" spans="12:20" s="39" customFormat="1" x14ac:dyDescent="0.25">
      <c r="L67" s="33"/>
      <c r="M67" s="33"/>
      <c r="N67" s="102"/>
      <c r="S67" s="141"/>
      <c r="T67" s="141"/>
    </row>
    <row r="68" spans="12:20" s="39" customFormat="1" x14ac:dyDescent="0.25">
      <c r="L68" s="33"/>
      <c r="M68" s="33"/>
      <c r="N68" s="102"/>
      <c r="S68" s="141"/>
      <c r="T68" s="141"/>
    </row>
    <row r="69" spans="12:20" s="39" customFormat="1" x14ac:dyDescent="0.25">
      <c r="L69" s="33"/>
      <c r="M69" s="33"/>
      <c r="N69" s="102"/>
      <c r="S69" s="141"/>
      <c r="T69" s="141"/>
    </row>
    <row r="70" spans="12:20" s="39" customFormat="1" x14ac:dyDescent="0.25">
      <c r="L70" s="33"/>
      <c r="M70" s="33"/>
      <c r="N70" s="102"/>
      <c r="S70" s="141"/>
      <c r="T70" s="141"/>
    </row>
    <row r="71" spans="12:20" s="39" customFormat="1" x14ac:dyDescent="0.25">
      <c r="L71" s="33"/>
      <c r="M71" s="33"/>
      <c r="N71" s="102"/>
      <c r="S71" s="141"/>
      <c r="T71" s="141"/>
    </row>
    <row r="72" spans="12:20" s="39" customFormat="1" x14ac:dyDescent="0.25">
      <c r="L72" s="33"/>
      <c r="M72" s="33"/>
      <c r="N72" s="102"/>
      <c r="S72" s="141"/>
      <c r="T72" s="141"/>
    </row>
    <row r="73" spans="12:20" s="39" customFormat="1" x14ac:dyDescent="0.25">
      <c r="L73" s="33"/>
      <c r="M73" s="33"/>
      <c r="N73" s="102"/>
      <c r="S73" s="141"/>
      <c r="T73" s="141"/>
    </row>
    <row r="74" spans="12:20" s="39" customFormat="1" x14ac:dyDescent="0.25">
      <c r="L74" s="33"/>
      <c r="M74" s="33"/>
      <c r="N74" s="102"/>
      <c r="S74" s="141"/>
      <c r="T74" s="141"/>
    </row>
    <row r="75" spans="12:20" s="39" customFormat="1" x14ac:dyDescent="0.25">
      <c r="L75" s="33"/>
      <c r="M75" s="33"/>
      <c r="N75" s="102"/>
      <c r="S75" s="141"/>
      <c r="T75" s="141"/>
    </row>
    <row r="76" spans="12:20" s="39" customFormat="1" x14ac:dyDescent="0.25">
      <c r="L76" s="33"/>
      <c r="M76" s="33"/>
      <c r="N76" s="102"/>
      <c r="S76" s="141"/>
      <c r="T76" s="141"/>
    </row>
    <row r="77" spans="12:20" s="39" customFormat="1" x14ac:dyDescent="0.25">
      <c r="L77" s="33"/>
      <c r="M77" s="33"/>
      <c r="N77" s="102"/>
      <c r="S77" s="141"/>
      <c r="T77" s="141"/>
    </row>
    <row r="78" spans="12:20" s="39" customFormat="1" x14ac:dyDescent="0.25">
      <c r="L78" s="33"/>
      <c r="M78" s="33"/>
      <c r="N78" s="102"/>
      <c r="S78" s="141"/>
      <c r="T78" s="141"/>
    </row>
    <row r="79" spans="12:20" s="39" customFormat="1" x14ac:dyDescent="0.25">
      <c r="L79" s="33"/>
      <c r="M79" s="33"/>
      <c r="N79" s="102"/>
      <c r="S79" s="141"/>
      <c r="T79" s="141"/>
    </row>
    <row r="80" spans="12:20" s="39" customFormat="1" x14ac:dyDescent="0.25">
      <c r="L80" s="33"/>
      <c r="M80" s="33"/>
      <c r="N80" s="102"/>
      <c r="S80" s="141"/>
      <c r="T80" s="141"/>
    </row>
    <row r="81" spans="12:20" s="39" customFormat="1" x14ac:dyDescent="0.25">
      <c r="L81" s="33"/>
      <c r="M81" s="33"/>
      <c r="N81" s="102"/>
      <c r="S81" s="141"/>
      <c r="T81" s="141"/>
    </row>
    <row r="82" spans="12:20" s="39" customFormat="1" x14ac:dyDescent="0.25">
      <c r="L82" s="33"/>
      <c r="M82" s="33"/>
      <c r="N82" s="102"/>
      <c r="S82" s="141"/>
      <c r="T82" s="141"/>
    </row>
    <row r="83" spans="12:20" s="39" customFormat="1" x14ac:dyDescent="0.25">
      <c r="L83" s="33"/>
      <c r="M83" s="33"/>
      <c r="N83" s="102"/>
      <c r="S83" s="141"/>
      <c r="T83" s="141"/>
    </row>
    <row r="84" spans="12:20" s="39" customFormat="1" x14ac:dyDescent="0.25">
      <c r="L84" s="33"/>
      <c r="M84" s="33"/>
      <c r="N84" s="102"/>
      <c r="S84" s="141"/>
      <c r="T84" s="141"/>
    </row>
    <row r="85" spans="12:20" s="39" customFormat="1" x14ac:dyDescent="0.25">
      <c r="L85" s="33"/>
      <c r="M85" s="33"/>
      <c r="N85" s="102"/>
      <c r="S85" s="141"/>
      <c r="T85" s="141"/>
    </row>
    <row r="86" spans="12:20" s="39" customFormat="1" x14ac:dyDescent="0.25">
      <c r="L86" s="33"/>
      <c r="M86" s="33"/>
      <c r="N86" s="102"/>
      <c r="S86" s="141"/>
      <c r="T86" s="141"/>
    </row>
    <row r="87" spans="12:20" s="39" customFormat="1" x14ac:dyDescent="0.25">
      <c r="L87" s="33"/>
      <c r="M87" s="33"/>
      <c r="N87" s="102"/>
      <c r="S87" s="141"/>
      <c r="T87" s="141"/>
    </row>
    <row r="88" spans="12:20" s="39" customFormat="1" x14ac:dyDescent="0.25">
      <c r="L88" s="33"/>
      <c r="M88" s="33"/>
      <c r="N88" s="102"/>
      <c r="S88" s="141"/>
      <c r="T88" s="141"/>
    </row>
    <row r="89" spans="12:20" s="39" customFormat="1" x14ac:dyDescent="0.25">
      <c r="L89" s="33"/>
      <c r="M89" s="33"/>
      <c r="N89" s="102"/>
      <c r="S89" s="141"/>
      <c r="T89" s="141"/>
    </row>
    <row r="90" spans="12:20" s="39" customFormat="1" x14ac:dyDescent="0.25">
      <c r="L90" s="33"/>
      <c r="M90" s="33"/>
      <c r="N90" s="102"/>
      <c r="S90" s="141"/>
      <c r="T90" s="141"/>
    </row>
    <row r="91" spans="12:20" s="39" customFormat="1" x14ac:dyDescent="0.25">
      <c r="L91" s="33"/>
      <c r="M91" s="33"/>
      <c r="N91" s="102"/>
      <c r="S91" s="141"/>
      <c r="T91" s="141"/>
    </row>
    <row r="92" spans="12:20" s="39" customFormat="1" x14ac:dyDescent="0.25">
      <c r="L92" s="33"/>
      <c r="M92" s="33"/>
      <c r="N92" s="102"/>
      <c r="S92" s="141"/>
      <c r="T92" s="141"/>
    </row>
    <row r="93" spans="12:20" s="39" customFormat="1" x14ac:dyDescent="0.25">
      <c r="L93" s="33"/>
      <c r="M93" s="33"/>
      <c r="N93" s="102"/>
      <c r="S93" s="141"/>
      <c r="T93" s="141"/>
    </row>
    <row r="94" spans="12:20" s="39" customFormat="1" x14ac:dyDescent="0.25">
      <c r="L94" s="33"/>
      <c r="M94" s="33"/>
      <c r="N94" s="102"/>
      <c r="S94" s="141"/>
      <c r="T94" s="141"/>
    </row>
    <row r="95" spans="12:20" s="39" customFormat="1" x14ac:dyDescent="0.25">
      <c r="L95" s="33"/>
      <c r="M95" s="33"/>
      <c r="N95" s="102"/>
      <c r="S95" s="141"/>
      <c r="T95" s="141"/>
    </row>
    <row r="96" spans="12:20" s="39" customFormat="1" x14ac:dyDescent="0.25">
      <c r="L96" s="33"/>
      <c r="M96" s="33"/>
      <c r="N96" s="102"/>
      <c r="S96" s="141"/>
      <c r="T96" s="141"/>
    </row>
    <row r="97" spans="12:20" s="39" customFormat="1" x14ac:dyDescent="0.25">
      <c r="L97" s="33"/>
      <c r="M97" s="33"/>
      <c r="N97" s="102"/>
      <c r="S97" s="141"/>
      <c r="T97" s="141"/>
    </row>
    <row r="98" spans="12:20" s="39" customFormat="1" x14ac:dyDescent="0.25">
      <c r="L98" s="33"/>
      <c r="M98" s="33"/>
      <c r="N98" s="102"/>
      <c r="S98" s="141"/>
      <c r="T98" s="141"/>
    </row>
    <row r="99" spans="12:20" s="39" customFormat="1" x14ac:dyDescent="0.25">
      <c r="L99" s="33"/>
      <c r="M99" s="33"/>
      <c r="N99" s="102"/>
      <c r="S99" s="141"/>
      <c r="T99" s="141"/>
    </row>
    <row r="100" spans="12:20" s="39" customFormat="1" x14ac:dyDescent="0.25">
      <c r="L100" s="33"/>
      <c r="M100" s="33"/>
      <c r="N100" s="102"/>
      <c r="S100" s="141"/>
      <c r="T100" s="141"/>
    </row>
    <row r="101" spans="12:20" s="39" customFormat="1" x14ac:dyDescent="0.25">
      <c r="L101" s="33"/>
      <c r="M101" s="33"/>
      <c r="N101" s="102"/>
      <c r="S101" s="141"/>
      <c r="T101" s="141"/>
    </row>
    <row r="102" spans="12:20" s="39" customFormat="1" x14ac:dyDescent="0.25">
      <c r="L102" s="33"/>
      <c r="M102" s="33"/>
      <c r="N102" s="102"/>
      <c r="S102" s="141"/>
      <c r="T102" s="141"/>
    </row>
    <row r="103" spans="12:20" s="39" customFormat="1" x14ac:dyDescent="0.25">
      <c r="L103" s="33"/>
      <c r="M103" s="33"/>
      <c r="N103" s="102"/>
      <c r="S103" s="141"/>
      <c r="T103" s="141"/>
    </row>
    <row r="104" spans="12:20" s="39" customFormat="1" x14ac:dyDescent="0.25">
      <c r="L104" s="33"/>
      <c r="M104" s="33"/>
      <c r="N104" s="102"/>
      <c r="S104" s="141"/>
      <c r="T104" s="141"/>
    </row>
    <row r="105" spans="12:20" s="39" customFormat="1" x14ac:dyDescent="0.25">
      <c r="L105" s="33"/>
      <c r="M105" s="33"/>
      <c r="N105" s="102"/>
      <c r="S105" s="141"/>
      <c r="T105" s="141"/>
    </row>
    <row r="106" spans="12:20" s="39" customFormat="1" x14ac:dyDescent="0.25">
      <c r="L106" s="33"/>
      <c r="M106" s="33"/>
      <c r="N106" s="102"/>
      <c r="S106" s="141"/>
      <c r="T106" s="141"/>
    </row>
    <row r="107" spans="12:20" s="39" customFormat="1" x14ac:dyDescent="0.25">
      <c r="L107" s="33"/>
      <c r="M107" s="33"/>
      <c r="N107" s="102"/>
      <c r="S107" s="141"/>
      <c r="T107" s="141"/>
    </row>
    <row r="108" spans="12:20" s="39" customFormat="1" x14ac:dyDescent="0.25">
      <c r="L108" s="33"/>
      <c r="M108" s="33"/>
      <c r="N108" s="102"/>
      <c r="S108" s="141"/>
      <c r="T108" s="141"/>
    </row>
    <row r="109" spans="12:20" s="39" customFormat="1" x14ac:dyDescent="0.25">
      <c r="L109" s="33"/>
      <c r="M109" s="33"/>
      <c r="N109" s="102"/>
      <c r="S109" s="141"/>
      <c r="T109" s="141"/>
    </row>
    <row r="110" spans="12:20" s="39" customFormat="1" x14ac:dyDescent="0.25">
      <c r="L110" s="33"/>
      <c r="M110" s="33"/>
      <c r="N110" s="102"/>
      <c r="S110" s="141"/>
      <c r="T110" s="141"/>
    </row>
    <row r="111" spans="12:20" s="39" customFormat="1" x14ac:dyDescent="0.25">
      <c r="L111" s="33"/>
      <c r="M111" s="33"/>
      <c r="N111" s="102"/>
      <c r="S111" s="141"/>
      <c r="T111" s="141"/>
    </row>
    <row r="112" spans="12:20" s="39" customFormat="1" x14ac:dyDescent="0.25">
      <c r="L112" s="33"/>
      <c r="M112" s="33"/>
      <c r="N112" s="102"/>
      <c r="S112" s="141"/>
      <c r="T112" s="141"/>
    </row>
    <row r="113" spans="12:20" s="39" customFormat="1" x14ac:dyDescent="0.25">
      <c r="L113" s="33"/>
      <c r="M113" s="33"/>
      <c r="N113" s="102"/>
      <c r="S113" s="141"/>
      <c r="T113" s="141"/>
    </row>
    <row r="114" spans="12:20" s="39" customFormat="1" x14ac:dyDescent="0.25">
      <c r="L114" s="33"/>
      <c r="M114" s="33"/>
      <c r="N114" s="102"/>
      <c r="S114" s="141"/>
      <c r="T114" s="141"/>
    </row>
    <row r="115" spans="12:20" s="39" customFormat="1" x14ac:dyDescent="0.25">
      <c r="L115" s="33"/>
      <c r="M115" s="33"/>
      <c r="N115" s="102"/>
      <c r="S115" s="141"/>
      <c r="T115" s="141"/>
    </row>
    <row r="116" spans="12:20" s="39" customFormat="1" x14ac:dyDescent="0.25">
      <c r="L116" s="33"/>
      <c r="M116" s="33"/>
      <c r="N116" s="102"/>
      <c r="S116" s="141"/>
      <c r="T116" s="141"/>
    </row>
    <row r="117" spans="12:20" s="39" customFormat="1" x14ac:dyDescent="0.25">
      <c r="L117" s="33"/>
      <c r="M117" s="33"/>
      <c r="N117" s="102"/>
      <c r="S117" s="141"/>
      <c r="T117" s="141"/>
    </row>
    <row r="118" spans="12:20" s="39" customFormat="1" x14ac:dyDescent="0.25">
      <c r="L118" s="33"/>
      <c r="M118" s="33"/>
      <c r="N118" s="102"/>
      <c r="S118" s="141"/>
      <c r="T118" s="141"/>
    </row>
    <row r="119" spans="12:20" s="39" customFormat="1" x14ac:dyDescent="0.25">
      <c r="L119" s="33"/>
      <c r="M119" s="33"/>
      <c r="N119" s="102"/>
      <c r="S119" s="141"/>
      <c r="T119" s="141"/>
    </row>
    <row r="120" spans="12:20" s="39" customFormat="1" x14ac:dyDescent="0.25">
      <c r="L120" s="33"/>
      <c r="M120" s="33"/>
      <c r="N120" s="102"/>
      <c r="S120" s="141"/>
      <c r="T120" s="141"/>
    </row>
    <row r="121" spans="12:20" s="39" customFormat="1" x14ac:dyDescent="0.25">
      <c r="L121" s="33"/>
      <c r="M121" s="33"/>
      <c r="N121" s="102"/>
      <c r="S121" s="141"/>
      <c r="T121" s="141"/>
    </row>
    <row r="122" spans="12:20" s="39" customFormat="1" x14ac:dyDescent="0.25">
      <c r="L122" s="33"/>
      <c r="M122" s="33"/>
      <c r="N122" s="102"/>
      <c r="S122" s="141"/>
      <c r="T122" s="141"/>
    </row>
    <row r="123" spans="12:20" s="39" customFormat="1" x14ac:dyDescent="0.25">
      <c r="L123" s="33"/>
      <c r="M123" s="33"/>
      <c r="N123" s="102"/>
      <c r="S123" s="141"/>
      <c r="T123" s="141"/>
    </row>
    <row r="124" spans="12:20" s="39" customFormat="1" x14ac:dyDescent="0.25">
      <c r="L124" s="33"/>
      <c r="M124" s="33"/>
      <c r="N124" s="102"/>
      <c r="S124" s="141"/>
      <c r="T124" s="141"/>
    </row>
    <row r="125" spans="12:20" s="39" customFormat="1" x14ac:dyDescent="0.25">
      <c r="L125" s="33"/>
      <c r="M125" s="33"/>
      <c r="N125" s="102"/>
      <c r="S125" s="141"/>
      <c r="T125" s="141"/>
    </row>
    <row r="126" spans="12:20" s="39" customFormat="1" x14ac:dyDescent="0.25">
      <c r="L126" s="33"/>
      <c r="M126" s="33"/>
      <c r="N126" s="102"/>
      <c r="S126" s="141"/>
      <c r="T126" s="141"/>
    </row>
    <row r="127" spans="12:20" s="39" customFormat="1" x14ac:dyDescent="0.25">
      <c r="L127" s="33"/>
      <c r="M127" s="33"/>
      <c r="N127" s="102"/>
      <c r="S127" s="141"/>
      <c r="T127" s="141"/>
    </row>
    <row r="128" spans="12:20" s="39" customFormat="1" x14ac:dyDescent="0.25">
      <c r="L128" s="33"/>
      <c r="M128" s="33"/>
      <c r="N128" s="102"/>
      <c r="S128" s="141"/>
      <c r="T128" s="141"/>
    </row>
    <row r="129" spans="12:20" s="39" customFormat="1" x14ac:dyDescent="0.25">
      <c r="L129" s="33"/>
      <c r="M129" s="33"/>
      <c r="N129" s="102"/>
      <c r="S129" s="141"/>
      <c r="T129" s="141"/>
    </row>
    <row r="130" spans="12:20" s="39" customFormat="1" x14ac:dyDescent="0.25">
      <c r="L130" s="33"/>
      <c r="M130" s="33"/>
      <c r="N130" s="102"/>
      <c r="S130" s="141"/>
      <c r="T130" s="141"/>
    </row>
    <row r="131" spans="12:20" s="39" customFormat="1" x14ac:dyDescent="0.25">
      <c r="L131" s="33"/>
      <c r="M131" s="33"/>
      <c r="N131" s="102"/>
      <c r="S131" s="141"/>
      <c r="T131" s="141"/>
    </row>
    <row r="132" spans="12:20" s="39" customFormat="1" x14ac:dyDescent="0.25">
      <c r="L132" s="33"/>
      <c r="M132" s="33"/>
      <c r="N132" s="102"/>
      <c r="S132" s="141"/>
      <c r="T132" s="141"/>
    </row>
    <row r="133" spans="12:20" s="39" customFormat="1" x14ac:dyDescent="0.25">
      <c r="L133" s="33"/>
      <c r="M133" s="33"/>
      <c r="N133" s="102"/>
      <c r="S133" s="141"/>
      <c r="T133" s="141"/>
    </row>
    <row r="134" spans="12:20" s="39" customFormat="1" x14ac:dyDescent="0.25">
      <c r="L134" s="33"/>
      <c r="M134" s="33"/>
      <c r="N134" s="102"/>
      <c r="S134" s="141"/>
      <c r="T134" s="141"/>
    </row>
    <row r="135" spans="12:20" s="39" customFormat="1" x14ac:dyDescent="0.25">
      <c r="L135" s="33"/>
      <c r="M135" s="33"/>
      <c r="N135" s="102"/>
      <c r="S135" s="141"/>
      <c r="T135" s="141"/>
    </row>
    <row r="136" spans="12:20" s="39" customFormat="1" x14ac:dyDescent="0.25">
      <c r="L136" s="33"/>
      <c r="M136" s="33"/>
      <c r="N136" s="102"/>
      <c r="S136" s="141"/>
      <c r="T136" s="141"/>
    </row>
    <row r="137" spans="12:20" s="39" customFormat="1" x14ac:dyDescent="0.25">
      <c r="L137" s="33"/>
      <c r="M137" s="33"/>
      <c r="N137" s="102"/>
      <c r="S137" s="141"/>
      <c r="T137" s="141"/>
    </row>
    <row r="138" spans="12:20" s="39" customFormat="1" x14ac:dyDescent="0.25">
      <c r="L138" s="33"/>
      <c r="M138" s="33"/>
      <c r="N138" s="102"/>
      <c r="S138" s="141"/>
      <c r="T138" s="141"/>
    </row>
    <row r="139" spans="12:20" s="39" customFormat="1" x14ac:dyDescent="0.25">
      <c r="L139" s="33"/>
      <c r="M139" s="33"/>
      <c r="N139" s="102"/>
      <c r="S139" s="141"/>
      <c r="T139" s="141"/>
    </row>
    <row r="140" spans="12:20" s="39" customFormat="1" x14ac:dyDescent="0.25">
      <c r="L140" s="33"/>
      <c r="M140" s="33"/>
      <c r="N140" s="102"/>
      <c r="S140" s="141"/>
      <c r="T140" s="141"/>
    </row>
    <row r="141" spans="12:20" s="39" customFormat="1" x14ac:dyDescent="0.25">
      <c r="L141" s="33"/>
      <c r="M141" s="33"/>
      <c r="N141" s="102"/>
      <c r="S141" s="141"/>
      <c r="T141" s="141"/>
    </row>
    <row r="142" spans="12:20" s="39" customFormat="1" x14ac:dyDescent="0.25">
      <c r="L142" s="33"/>
      <c r="M142" s="33"/>
      <c r="N142" s="102"/>
      <c r="S142" s="141"/>
      <c r="T142" s="141"/>
    </row>
    <row r="143" spans="12:20" s="39" customFormat="1" x14ac:dyDescent="0.25">
      <c r="L143" s="33"/>
      <c r="M143" s="33"/>
      <c r="N143" s="102"/>
      <c r="S143" s="141"/>
      <c r="T143" s="141"/>
    </row>
    <row r="144" spans="12:20" s="39" customFormat="1" x14ac:dyDescent="0.25">
      <c r="L144" s="33"/>
      <c r="M144" s="33"/>
      <c r="N144" s="102"/>
      <c r="S144" s="141"/>
      <c r="T144" s="141"/>
    </row>
    <row r="145" spans="12:20" s="39" customFormat="1" x14ac:dyDescent="0.25">
      <c r="L145" s="33"/>
      <c r="M145" s="33"/>
      <c r="N145" s="102"/>
      <c r="S145" s="141"/>
      <c r="T145" s="141"/>
    </row>
    <row r="146" spans="12:20" s="39" customFormat="1" x14ac:dyDescent="0.25">
      <c r="L146" s="33"/>
      <c r="M146" s="33"/>
      <c r="N146" s="102"/>
      <c r="S146" s="141"/>
      <c r="T146" s="141"/>
    </row>
    <row r="147" spans="12:20" s="39" customFormat="1" x14ac:dyDescent="0.25">
      <c r="L147" s="33"/>
      <c r="M147" s="33"/>
      <c r="N147" s="102"/>
      <c r="S147" s="141"/>
      <c r="T147" s="141"/>
    </row>
    <row r="148" spans="12:20" s="39" customFormat="1" x14ac:dyDescent="0.25">
      <c r="L148" s="33"/>
      <c r="M148" s="33"/>
      <c r="N148" s="102"/>
      <c r="S148" s="141"/>
      <c r="T148" s="141"/>
    </row>
    <row r="149" spans="12:20" s="39" customFormat="1" x14ac:dyDescent="0.25">
      <c r="L149" s="33"/>
      <c r="M149" s="33"/>
      <c r="N149" s="102"/>
      <c r="S149" s="141"/>
      <c r="T149" s="141"/>
    </row>
    <row r="150" spans="12:20" s="39" customFormat="1" x14ac:dyDescent="0.25">
      <c r="L150" s="33"/>
      <c r="M150" s="33"/>
      <c r="N150" s="102"/>
      <c r="S150" s="141"/>
      <c r="T150" s="141"/>
    </row>
    <row r="151" spans="12:20" s="39" customFormat="1" x14ac:dyDescent="0.25">
      <c r="L151" s="33"/>
      <c r="M151" s="33"/>
      <c r="N151" s="102"/>
      <c r="S151" s="141"/>
      <c r="T151" s="141"/>
    </row>
    <row r="152" spans="12:20" s="39" customFormat="1" x14ac:dyDescent="0.25">
      <c r="L152" s="33"/>
      <c r="M152" s="33"/>
      <c r="N152" s="102"/>
      <c r="S152" s="141"/>
      <c r="T152" s="141"/>
    </row>
    <row r="153" spans="12:20" s="39" customFormat="1" x14ac:dyDescent="0.25">
      <c r="L153" s="33"/>
      <c r="M153" s="33"/>
      <c r="N153" s="102"/>
      <c r="S153" s="141"/>
      <c r="T153" s="141"/>
    </row>
    <row r="154" spans="12:20" s="39" customFormat="1" x14ac:dyDescent="0.25">
      <c r="L154" s="33"/>
      <c r="M154" s="33"/>
      <c r="N154" s="102"/>
      <c r="S154" s="141"/>
      <c r="T154" s="141"/>
    </row>
    <row r="155" spans="12:20" s="39" customFormat="1" x14ac:dyDescent="0.25">
      <c r="L155" s="33"/>
      <c r="M155" s="33"/>
      <c r="N155" s="102"/>
      <c r="S155" s="141"/>
      <c r="T155" s="141"/>
    </row>
    <row r="156" spans="12:20" s="39" customFormat="1" x14ac:dyDescent="0.25">
      <c r="L156" s="33"/>
      <c r="M156" s="33"/>
      <c r="N156" s="102"/>
      <c r="S156" s="141"/>
      <c r="T156" s="141"/>
    </row>
    <row r="157" spans="12:20" s="39" customFormat="1" x14ac:dyDescent="0.25">
      <c r="L157" s="33"/>
      <c r="M157" s="33"/>
      <c r="N157" s="102"/>
      <c r="S157" s="141"/>
      <c r="T157" s="141"/>
    </row>
    <row r="158" spans="12:20" s="39" customFormat="1" x14ac:dyDescent="0.25">
      <c r="L158" s="33"/>
      <c r="M158" s="33"/>
      <c r="N158" s="102"/>
      <c r="S158" s="141"/>
      <c r="T158" s="141"/>
    </row>
    <row r="159" spans="12:20" s="39" customFormat="1" x14ac:dyDescent="0.25">
      <c r="L159" s="33"/>
      <c r="M159" s="33"/>
      <c r="N159" s="102"/>
      <c r="S159" s="141"/>
      <c r="T159" s="141"/>
    </row>
    <row r="160" spans="12:20" s="39" customFormat="1" x14ac:dyDescent="0.25">
      <c r="L160" s="33"/>
      <c r="M160" s="33"/>
      <c r="N160" s="102"/>
      <c r="S160" s="141"/>
      <c r="T160" s="141"/>
    </row>
    <row r="161" spans="12:20" s="39" customFormat="1" x14ac:dyDescent="0.25">
      <c r="L161" s="33"/>
      <c r="M161" s="33"/>
      <c r="N161" s="102"/>
      <c r="S161" s="141"/>
      <c r="T161" s="141"/>
    </row>
    <row r="162" spans="12:20" s="39" customFormat="1" x14ac:dyDescent="0.25">
      <c r="L162" s="33"/>
      <c r="M162" s="33"/>
      <c r="N162" s="102"/>
      <c r="S162" s="141"/>
      <c r="T162" s="141"/>
    </row>
    <row r="163" spans="12:20" s="39" customFormat="1" x14ac:dyDescent="0.25">
      <c r="L163" s="33"/>
      <c r="M163" s="33"/>
      <c r="N163" s="102"/>
      <c r="S163" s="141"/>
      <c r="T163" s="141"/>
    </row>
    <row r="164" spans="12:20" s="39" customFormat="1" x14ac:dyDescent="0.25">
      <c r="L164" s="33"/>
      <c r="M164" s="33"/>
      <c r="N164" s="102"/>
      <c r="S164" s="141"/>
      <c r="T164" s="141"/>
    </row>
    <row r="165" spans="12:20" s="39" customFormat="1" x14ac:dyDescent="0.25">
      <c r="L165" s="33"/>
      <c r="M165" s="33"/>
      <c r="N165" s="102"/>
      <c r="S165" s="141"/>
      <c r="T165" s="141"/>
    </row>
    <row r="166" spans="12:20" s="39" customFormat="1" x14ac:dyDescent="0.25">
      <c r="L166" s="33"/>
      <c r="M166" s="33"/>
      <c r="N166" s="102"/>
      <c r="S166" s="141"/>
      <c r="T166" s="141"/>
    </row>
    <row r="167" spans="12:20" s="39" customFormat="1" x14ac:dyDescent="0.25">
      <c r="L167" s="33"/>
      <c r="M167" s="33"/>
      <c r="N167" s="102"/>
      <c r="S167" s="141"/>
      <c r="T167" s="141"/>
    </row>
    <row r="168" spans="12:20" s="39" customFormat="1" x14ac:dyDescent="0.25">
      <c r="L168" s="33"/>
      <c r="M168" s="33"/>
      <c r="N168" s="102"/>
      <c r="S168" s="141"/>
      <c r="T168" s="141"/>
    </row>
    <row r="169" spans="12:20" s="39" customFormat="1" x14ac:dyDescent="0.25">
      <c r="L169" s="33"/>
      <c r="M169" s="33"/>
      <c r="N169" s="102"/>
      <c r="S169" s="141"/>
      <c r="T169" s="141"/>
    </row>
    <row r="170" spans="12:20" s="39" customFormat="1" x14ac:dyDescent="0.25">
      <c r="L170" s="33"/>
      <c r="M170" s="33"/>
      <c r="N170" s="102"/>
      <c r="S170" s="141"/>
      <c r="T170" s="141"/>
    </row>
    <row r="171" spans="12:20" s="39" customFormat="1" x14ac:dyDescent="0.25">
      <c r="L171" s="33"/>
      <c r="M171" s="33"/>
      <c r="N171" s="102"/>
      <c r="S171" s="141"/>
      <c r="T171" s="141"/>
    </row>
    <row r="172" spans="12:20" s="39" customFormat="1" x14ac:dyDescent="0.25">
      <c r="L172" s="33"/>
      <c r="M172" s="33"/>
      <c r="N172" s="102"/>
      <c r="S172" s="141"/>
      <c r="T172" s="141"/>
    </row>
    <row r="173" spans="12:20" s="39" customFormat="1" x14ac:dyDescent="0.25">
      <c r="L173" s="33"/>
      <c r="M173" s="33"/>
      <c r="N173" s="102"/>
      <c r="S173" s="141"/>
      <c r="T173" s="141"/>
    </row>
    <row r="174" spans="12:20" s="39" customFormat="1" x14ac:dyDescent="0.25">
      <c r="L174" s="33"/>
      <c r="M174" s="33"/>
      <c r="N174" s="102"/>
      <c r="S174" s="141"/>
      <c r="T174" s="141"/>
    </row>
    <row r="175" spans="12:20" s="39" customFormat="1" x14ac:dyDescent="0.25">
      <c r="L175" s="33"/>
      <c r="M175" s="33"/>
      <c r="N175" s="102"/>
      <c r="S175" s="141"/>
      <c r="T175" s="141"/>
    </row>
    <row r="176" spans="12:20" s="39" customFormat="1" x14ac:dyDescent="0.25">
      <c r="L176" s="33"/>
      <c r="M176" s="33"/>
      <c r="N176" s="102"/>
      <c r="S176" s="141"/>
      <c r="T176" s="141"/>
    </row>
    <row r="177" spans="12:20" s="39" customFormat="1" x14ac:dyDescent="0.25">
      <c r="L177" s="33"/>
      <c r="M177" s="33"/>
      <c r="N177" s="102"/>
      <c r="S177" s="141"/>
      <c r="T177" s="141"/>
    </row>
    <row r="178" spans="12:20" s="39" customFormat="1" x14ac:dyDescent="0.25">
      <c r="L178" s="33"/>
      <c r="M178" s="33"/>
      <c r="N178" s="102"/>
      <c r="S178" s="141"/>
      <c r="T178" s="141"/>
    </row>
    <row r="179" spans="12:20" s="39" customFormat="1" x14ac:dyDescent="0.25">
      <c r="L179" s="33"/>
      <c r="M179" s="33"/>
      <c r="N179" s="102"/>
      <c r="S179" s="141"/>
      <c r="T179" s="141"/>
    </row>
    <row r="180" spans="12:20" s="39" customFormat="1" x14ac:dyDescent="0.25">
      <c r="L180" s="33"/>
      <c r="M180" s="33"/>
      <c r="N180" s="102"/>
      <c r="S180" s="141"/>
      <c r="T180" s="141"/>
    </row>
    <row r="181" spans="12:20" s="39" customFormat="1" x14ac:dyDescent="0.25">
      <c r="L181" s="33"/>
      <c r="M181" s="33"/>
      <c r="N181" s="102"/>
      <c r="S181" s="141"/>
      <c r="T181" s="141"/>
    </row>
    <row r="182" spans="12:20" s="39" customFormat="1" x14ac:dyDescent="0.25">
      <c r="L182" s="33"/>
      <c r="M182" s="33"/>
      <c r="N182" s="102"/>
      <c r="S182" s="141"/>
      <c r="T182" s="141"/>
    </row>
    <row r="183" spans="12:20" s="39" customFormat="1" x14ac:dyDescent="0.25">
      <c r="L183" s="33"/>
      <c r="M183" s="33"/>
      <c r="N183" s="102"/>
      <c r="S183" s="141"/>
      <c r="T183" s="141"/>
    </row>
    <row r="184" spans="12:20" s="39" customFormat="1" x14ac:dyDescent="0.25">
      <c r="L184" s="33"/>
      <c r="M184" s="33"/>
      <c r="N184" s="102"/>
      <c r="S184" s="141"/>
      <c r="T184" s="141"/>
    </row>
    <row r="185" spans="12:20" s="39" customFormat="1" x14ac:dyDescent="0.25">
      <c r="L185" s="33"/>
      <c r="M185" s="33"/>
      <c r="N185" s="102"/>
      <c r="S185" s="141"/>
      <c r="T185" s="141"/>
    </row>
    <row r="186" spans="12:20" s="39" customFormat="1" x14ac:dyDescent="0.25">
      <c r="L186" s="33"/>
      <c r="M186" s="33"/>
      <c r="N186" s="102"/>
      <c r="S186" s="141"/>
      <c r="T186" s="141"/>
    </row>
    <row r="187" spans="12:20" s="39" customFormat="1" x14ac:dyDescent="0.25">
      <c r="L187" s="33"/>
      <c r="M187" s="33"/>
      <c r="N187" s="102"/>
      <c r="S187" s="141"/>
      <c r="T187" s="141"/>
    </row>
    <row r="188" spans="12:20" s="39" customFormat="1" x14ac:dyDescent="0.25">
      <c r="L188" s="33"/>
      <c r="M188" s="33"/>
      <c r="N188" s="102"/>
      <c r="S188" s="141"/>
      <c r="T188" s="141"/>
    </row>
    <row r="189" spans="12:20" s="39" customFormat="1" x14ac:dyDescent="0.25">
      <c r="L189" s="33"/>
      <c r="M189" s="33"/>
      <c r="N189" s="102"/>
      <c r="S189" s="141"/>
      <c r="T189" s="141"/>
    </row>
    <row r="190" spans="12:20" s="39" customFormat="1" x14ac:dyDescent="0.25">
      <c r="L190" s="33"/>
      <c r="M190" s="33"/>
      <c r="N190" s="102"/>
      <c r="S190" s="141"/>
      <c r="T190" s="141"/>
    </row>
    <row r="191" spans="12:20" s="39" customFormat="1" x14ac:dyDescent="0.25">
      <c r="L191" s="33"/>
      <c r="M191" s="33"/>
      <c r="N191" s="102"/>
      <c r="S191" s="141"/>
      <c r="T191" s="141"/>
    </row>
    <row r="192" spans="12:20" s="39" customFormat="1" x14ac:dyDescent="0.25">
      <c r="L192" s="33"/>
      <c r="M192" s="33"/>
      <c r="N192" s="102"/>
      <c r="S192" s="141"/>
      <c r="T192" s="141"/>
    </row>
    <row r="193" spans="12:20" s="39" customFormat="1" x14ac:dyDescent="0.25">
      <c r="L193" s="33"/>
      <c r="M193" s="33"/>
      <c r="N193" s="102"/>
      <c r="S193" s="141"/>
      <c r="T193" s="141"/>
    </row>
    <row r="194" spans="12:20" s="39" customFormat="1" x14ac:dyDescent="0.25">
      <c r="L194" s="33"/>
      <c r="M194" s="33"/>
      <c r="N194" s="102"/>
      <c r="S194" s="141"/>
      <c r="T194" s="141"/>
    </row>
    <row r="195" spans="12:20" s="39" customFormat="1" x14ac:dyDescent="0.25">
      <c r="L195" s="33"/>
      <c r="M195" s="33"/>
      <c r="N195" s="102"/>
      <c r="S195" s="141"/>
      <c r="T195" s="141"/>
    </row>
    <row r="196" spans="12:20" s="39" customFormat="1" x14ac:dyDescent="0.25">
      <c r="L196" s="33"/>
      <c r="M196" s="33"/>
      <c r="N196" s="102"/>
      <c r="S196" s="141"/>
      <c r="T196" s="141"/>
    </row>
    <row r="197" spans="12:20" s="39" customFormat="1" x14ac:dyDescent="0.25">
      <c r="L197" s="33"/>
      <c r="M197" s="33"/>
      <c r="N197" s="102"/>
      <c r="S197" s="141"/>
      <c r="T197" s="141"/>
    </row>
    <row r="198" spans="12:20" s="39" customFormat="1" x14ac:dyDescent="0.25">
      <c r="L198" s="33"/>
      <c r="M198" s="33"/>
      <c r="N198" s="102"/>
      <c r="S198" s="141"/>
      <c r="T198" s="141"/>
    </row>
    <row r="199" spans="12:20" s="39" customFormat="1" x14ac:dyDescent="0.25">
      <c r="L199" s="33"/>
      <c r="M199" s="33"/>
      <c r="N199" s="102"/>
      <c r="S199" s="141"/>
      <c r="T199" s="141"/>
    </row>
    <row r="200" spans="12:20" s="39" customFormat="1" x14ac:dyDescent="0.25">
      <c r="L200" s="33"/>
      <c r="M200" s="33"/>
      <c r="N200" s="102"/>
      <c r="S200" s="141"/>
      <c r="T200" s="141"/>
    </row>
    <row r="201" spans="12:20" s="39" customFormat="1" x14ac:dyDescent="0.25">
      <c r="L201" s="33"/>
      <c r="M201" s="33"/>
      <c r="N201" s="102"/>
      <c r="S201" s="141"/>
      <c r="T201" s="141"/>
    </row>
    <row r="202" spans="12:20" s="39" customFormat="1" x14ac:dyDescent="0.25">
      <c r="L202" s="33"/>
      <c r="M202" s="33"/>
      <c r="N202" s="102"/>
      <c r="S202" s="141"/>
      <c r="T202" s="141"/>
    </row>
    <row r="203" spans="12:20" s="39" customFormat="1" x14ac:dyDescent="0.25">
      <c r="L203" s="33"/>
      <c r="M203" s="33"/>
      <c r="N203" s="102"/>
      <c r="S203" s="141"/>
      <c r="T203" s="141"/>
    </row>
    <row r="204" spans="12:20" s="39" customFormat="1" x14ac:dyDescent="0.25">
      <c r="L204" s="33"/>
      <c r="M204" s="33"/>
      <c r="N204" s="102"/>
      <c r="S204" s="141"/>
      <c r="T204" s="141"/>
    </row>
    <row r="205" spans="12:20" s="39" customFormat="1" x14ac:dyDescent="0.25">
      <c r="L205" s="33"/>
      <c r="M205" s="33"/>
      <c r="N205" s="102"/>
      <c r="S205" s="141"/>
      <c r="T205" s="141"/>
    </row>
    <row r="206" spans="12:20" s="39" customFormat="1" x14ac:dyDescent="0.25">
      <c r="L206" s="33"/>
      <c r="M206" s="33"/>
      <c r="N206" s="102"/>
      <c r="S206" s="141"/>
      <c r="T206" s="141"/>
    </row>
    <row r="207" spans="12:20" s="39" customFormat="1" x14ac:dyDescent="0.25">
      <c r="L207" s="33"/>
      <c r="M207" s="33"/>
      <c r="N207" s="102"/>
      <c r="S207" s="141"/>
      <c r="T207" s="141"/>
    </row>
    <row r="208" spans="12:20" s="39" customFormat="1" x14ac:dyDescent="0.25">
      <c r="L208" s="33"/>
      <c r="M208" s="33"/>
      <c r="N208" s="102"/>
      <c r="S208" s="141"/>
      <c r="T208" s="141"/>
    </row>
    <row r="209" spans="12:20" s="39" customFormat="1" x14ac:dyDescent="0.25">
      <c r="L209" s="33"/>
      <c r="M209" s="33"/>
      <c r="N209" s="102"/>
      <c r="S209" s="141"/>
      <c r="T209" s="141"/>
    </row>
    <row r="210" spans="12:20" s="39" customFormat="1" x14ac:dyDescent="0.25">
      <c r="L210" s="33"/>
      <c r="M210" s="33"/>
      <c r="N210" s="102"/>
      <c r="S210" s="141"/>
      <c r="T210" s="141"/>
    </row>
    <row r="211" spans="12:20" s="39" customFormat="1" x14ac:dyDescent="0.25">
      <c r="L211" s="33"/>
      <c r="M211" s="33"/>
      <c r="N211" s="102"/>
      <c r="S211" s="141"/>
      <c r="T211" s="141"/>
    </row>
    <row r="212" spans="12:20" s="39" customFormat="1" x14ac:dyDescent="0.25">
      <c r="L212" s="33"/>
      <c r="M212" s="33"/>
      <c r="N212" s="102"/>
      <c r="S212" s="141"/>
      <c r="T212" s="141"/>
    </row>
    <row r="213" spans="12:20" s="39" customFormat="1" x14ac:dyDescent="0.25">
      <c r="L213" s="33"/>
      <c r="M213" s="33"/>
      <c r="N213" s="102"/>
      <c r="S213" s="141"/>
      <c r="T213" s="141"/>
    </row>
    <row r="214" spans="12:20" s="39" customFormat="1" x14ac:dyDescent="0.25">
      <c r="L214" s="33"/>
      <c r="M214" s="33"/>
      <c r="N214" s="102"/>
      <c r="S214" s="141"/>
      <c r="T214" s="141"/>
    </row>
    <row r="215" spans="12:20" s="39" customFormat="1" x14ac:dyDescent="0.25">
      <c r="L215" s="33"/>
      <c r="M215" s="33"/>
      <c r="N215" s="102"/>
      <c r="S215" s="141"/>
      <c r="T215" s="141"/>
    </row>
    <row r="216" spans="12:20" s="39" customFormat="1" x14ac:dyDescent="0.25">
      <c r="L216" s="33"/>
      <c r="M216" s="33"/>
      <c r="N216" s="102"/>
      <c r="S216" s="141"/>
      <c r="T216" s="141"/>
    </row>
    <row r="217" spans="12:20" s="39" customFormat="1" x14ac:dyDescent="0.25">
      <c r="L217" s="33"/>
      <c r="M217" s="33"/>
      <c r="N217" s="102"/>
      <c r="S217" s="141"/>
      <c r="T217" s="141"/>
    </row>
    <row r="218" spans="12:20" s="39" customFormat="1" x14ac:dyDescent="0.25">
      <c r="L218" s="33"/>
      <c r="M218" s="33"/>
      <c r="N218" s="102"/>
      <c r="S218" s="141"/>
      <c r="T218" s="141"/>
    </row>
    <row r="219" spans="12:20" s="39" customFormat="1" x14ac:dyDescent="0.25">
      <c r="L219" s="33"/>
      <c r="M219" s="33"/>
      <c r="N219" s="102"/>
      <c r="S219" s="141"/>
      <c r="T219" s="141"/>
    </row>
    <row r="220" spans="12:20" s="39" customFormat="1" x14ac:dyDescent="0.25">
      <c r="L220" s="33"/>
      <c r="M220" s="33"/>
      <c r="N220" s="102"/>
      <c r="S220" s="141"/>
      <c r="T220" s="141"/>
    </row>
    <row r="221" spans="12:20" s="39" customFormat="1" x14ac:dyDescent="0.25">
      <c r="L221" s="33"/>
      <c r="M221" s="33"/>
      <c r="N221" s="102"/>
      <c r="S221" s="141"/>
      <c r="T221" s="141"/>
    </row>
    <row r="222" spans="12:20" s="39" customFormat="1" x14ac:dyDescent="0.25">
      <c r="L222" s="33"/>
      <c r="M222" s="33"/>
      <c r="N222" s="102"/>
      <c r="S222" s="141"/>
      <c r="T222" s="141"/>
    </row>
    <row r="223" spans="12:20" s="39" customFormat="1" x14ac:dyDescent="0.25">
      <c r="L223" s="33"/>
      <c r="M223" s="33"/>
      <c r="N223" s="102"/>
      <c r="S223" s="141"/>
      <c r="T223" s="141"/>
    </row>
    <row r="224" spans="12:20" s="39" customFormat="1" x14ac:dyDescent="0.25">
      <c r="L224" s="33"/>
      <c r="M224" s="33"/>
      <c r="N224" s="102"/>
      <c r="S224" s="141"/>
      <c r="T224" s="141"/>
    </row>
    <row r="225" spans="12:20" s="39" customFormat="1" x14ac:dyDescent="0.25">
      <c r="L225" s="33"/>
      <c r="M225" s="33"/>
      <c r="N225" s="102"/>
      <c r="S225" s="141"/>
      <c r="T225" s="141"/>
    </row>
    <row r="226" spans="12:20" s="39" customFormat="1" x14ac:dyDescent="0.25">
      <c r="L226" s="33"/>
      <c r="M226" s="33"/>
      <c r="N226" s="102"/>
      <c r="S226" s="141"/>
      <c r="T226" s="141"/>
    </row>
    <row r="227" spans="12:20" s="39" customFormat="1" x14ac:dyDescent="0.25">
      <c r="L227" s="33"/>
      <c r="M227" s="33"/>
      <c r="N227" s="102"/>
      <c r="S227" s="141"/>
      <c r="T227" s="141"/>
    </row>
    <row r="228" spans="12:20" s="39" customFormat="1" x14ac:dyDescent="0.25">
      <c r="L228" s="33"/>
      <c r="M228" s="33"/>
      <c r="N228" s="102"/>
      <c r="S228" s="141"/>
      <c r="T228" s="141"/>
    </row>
    <row r="229" spans="12:20" s="39" customFormat="1" x14ac:dyDescent="0.25">
      <c r="L229" s="33"/>
      <c r="M229" s="33"/>
      <c r="N229" s="102"/>
      <c r="S229" s="141"/>
      <c r="T229" s="141"/>
    </row>
    <row r="230" spans="12:20" s="39" customFormat="1" x14ac:dyDescent="0.25">
      <c r="L230" s="33"/>
      <c r="M230" s="33"/>
      <c r="N230" s="102"/>
      <c r="S230" s="141"/>
      <c r="T230" s="141"/>
    </row>
    <row r="231" spans="12:20" s="39" customFormat="1" x14ac:dyDescent="0.25">
      <c r="L231" s="33"/>
      <c r="M231" s="33"/>
      <c r="N231" s="102"/>
      <c r="S231" s="141"/>
      <c r="T231" s="141"/>
    </row>
    <row r="232" spans="12:20" s="39" customFormat="1" x14ac:dyDescent="0.25">
      <c r="L232" s="33"/>
      <c r="M232" s="33"/>
      <c r="N232" s="102"/>
      <c r="S232" s="141"/>
      <c r="T232" s="141"/>
    </row>
    <row r="233" spans="12:20" s="39" customFormat="1" x14ac:dyDescent="0.25">
      <c r="L233" s="33"/>
      <c r="M233" s="33"/>
      <c r="N233" s="102"/>
      <c r="S233" s="141"/>
      <c r="T233" s="141"/>
    </row>
    <row r="234" spans="12:20" s="39" customFormat="1" x14ac:dyDescent="0.25">
      <c r="L234" s="33"/>
      <c r="M234" s="33"/>
      <c r="N234" s="102"/>
      <c r="S234" s="141"/>
      <c r="T234" s="141"/>
    </row>
    <row r="235" spans="12:20" s="39" customFormat="1" x14ac:dyDescent="0.25">
      <c r="L235" s="33"/>
      <c r="M235" s="33"/>
      <c r="N235" s="102"/>
      <c r="S235" s="141"/>
      <c r="T235" s="141"/>
    </row>
    <row r="236" spans="12:20" s="39" customFormat="1" x14ac:dyDescent="0.25">
      <c r="L236" s="33"/>
      <c r="M236" s="33"/>
      <c r="N236" s="102"/>
      <c r="S236" s="141"/>
      <c r="T236" s="141"/>
    </row>
    <row r="237" spans="12:20" s="39" customFormat="1" x14ac:dyDescent="0.25">
      <c r="L237" s="33"/>
      <c r="M237" s="33"/>
      <c r="N237" s="102"/>
      <c r="S237" s="141"/>
      <c r="T237" s="141"/>
    </row>
    <row r="238" spans="12:20" s="39" customFormat="1" x14ac:dyDescent="0.25">
      <c r="L238" s="33"/>
      <c r="M238" s="33"/>
      <c r="N238" s="102"/>
      <c r="S238" s="141"/>
      <c r="T238" s="141"/>
    </row>
    <row r="239" spans="12:20" s="39" customFormat="1" x14ac:dyDescent="0.25">
      <c r="L239" s="33"/>
      <c r="M239" s="33"/>
      <c r="N239" s="102"/>
      <c r="S239" s="141"/>
      <c r="T239" s="141"/>
    </row>
    <row r="240" spans="12:20" s="39" customFormat="1" x14ac:dyDescent="0.25">
      <c r="L240" s="33"/>
      <c r="M240" s="33"/>
      <c r="N240" s="102"/>
      <c r="S240" s="141"/>
      <c r="T240" s="141"/>
    </row>
    <row r="241" spans="12:20" s="39" customFormat="1" x14ac:dyDescent="0.25">
      <c r="L241" s="33"/>
      <c r="M241" s="33"/>
      <c r="N241" s="102"/>
      <c r="S241" s="141"/>
      <c r="T241" s="141"/>
    </row>
    <row r="242" spans="12:20" s="39" customFormat="1" x14ac:dyDescent="0.25">
      <c r="L242" s="33"/>
      <c r="M242" s="33"/>
      <c r="N242" s="102"/>
      <c r="S242" s="141"/>
      <c r="T242" s="141"/>
    </row>
    <row r="243" spans="12:20" s="39" customFormat="1" x14ac:dyDescent="0.25">
      <c r="L243" s="33"/>
      <c r="M243" s="33"/>
      <c r="N243" s="102"/>
      <c r="S243" s="141"/>
      <c r="T243" s="141"/>
    </row>
    <row r="244" spans="12:20" s="39" customFormat="1" x14ac:dyDescent="0.25">
      <c r="L244" s="33"/>
      <c r="M244" s="33"/>
      <c r="N244" s="102"/>
      <c r="S244" s="141"/>
      <c r="T244" s="141"/>
    </row>
    <row r="245" spans="12:20" s="39" customFormat="1" x14ac:dyDescent="0.25">
      <c r="L245" s="33"/>
      <c r="M245" s="33"/>
      <c r="N245" s="102"/>
      <c r="S245" s="141"/>
      <c r="T245" s="141"/>
    </row>
    <row r="246" spans="12:20" s="39" customFormat="1" x14ac:dyDescent="0.25">
      <c r="L246" s="33"/>
      <c r="M246" s="33"/>
      <c r="N246" s="102"/>
      <c r="S246" s="141"/>
      <c r="T246" s="141"/>
    </row>
    <row r="247" spans="12:20" s="39" customFormat="1" x14ac:dyDescent="0.25">
      <c r="L247" s="33"/>
      <c r="M247" s="33"/>
      <c r="N247" s="102"/>
      <c r="S247" s="141"/>
      <c r="T247" s="141"/>
    </row>
    <row r="248" spans="12:20" s="39" customFormat="1" x14ac:dyDescent="0.25">
      <c r="L248" s="33"/>
      <c r="M248" s="33"/>
      <c r="N248" s="102"/>
      <c r="S248" s="141"/>
      <c r="T248" s="141"/>
    </row>
    <row r="249" spans="12:20" s="39" customFormat="1" x14ac:dyDescent="0.25">
      <c r="L249" s="33"/>
      <c r="M249" s="33"/>
      <c r="N249" s="102"/>
      <c r="S249" s="141"/>
      <c r="T249" s="141"/>
    </row>
    <row r="250" spans="12:20" s="39" customFormat="1" x14ac:dyDescent="0.25">
      <c r="L250" s="33"/>
      <c r="M250" s="33"/>
      <c r="N250" s="102"/>
      <c r="S250" s="141"/>
      <c r="T250" s="141"/>
    </row>
    <row r="251" spans="12:20" s="39" customFormat="1" x14ac:dyDescent="0.25">
      <c r="L251" s="33"/>
      <c r="M251" s="33"/>
      <c r="N251" s="102"/>
      <c r="S251" s="141"/>
      <c r="T251" s="141"/>
    </row>
    <row r="252" spans="12:20" s="39" customFormat="1" x14ac:dyDescent="0.25">
      <c r="L252" s="33"/>
      <c r="M252" s="33"/>
      <c r="N252" s="102"/>
      <c r="S252" s="141"/>
      <c r="T252" s="141"/>
    </row>
    <row r="253" spans="12:20" s="39" customFormat="1" x14ac:dyDescent="0.25">
      <c r="L253" s="33"/>
      <c r="M253" s="33"/>
      <c r="N253" s="102"/>
      <c r="S253" s="141"/>
      <c r="T253" s="141"/>
    </row>
    <row r="254" spans="12:20" s="39" customFormat="1" x14ac:dyDescent="0.25">
      <c r="L254" s="33"/>
      <c r="M254" s="33"/>
      <c r="N254" s="102"/>
      <c r="S254" s="141"/>
      <c r="T254" s="141"/>
    </row>
    <row r="255" spans="12:20" s="39" customFormat="1" x14ac:dyDescent="0.25">
      <c r="L255" s="33"/>
      <c r="M255" s="33"/>
      <c r="N255" s="102"/>
      <c r="S255" s="141"/>
      <c r="T255" s="141"/>
    </row>
    <row r="256" spans="12:20" s="39" customFormat="1" x14ac:dyDescent="0.25">
      <c r="L256" s="33"/>
      <c r="M256" s="33"/>
      <c r="N256" s="102"/>
      <c r="S256" s="141"/>
      <c r="T256" s="141"/>
    </row>
    <row r="257" spans="12:20" s="39" customFormat="1" x14ac:dyDescent="0.25">
      <c r="L257" s="33"/>
      <c r="M257" s="33"/>
      <c r="N257" s="102"/>
      <c r="S257" s="141"/>
      <c r="T257" s="141"/>
    </row>
    <row r="258" spans="12:20" s="39" customFormat="1" x14ac:dyDescent="0.25">
      <c r="L258" s="33"/>
      <c r="M258" s="33"/>
      <c r="N258" s="102"/>
      <c r="S258" s="141"/>
      <c r="T258" s="141"/>
    </row>
    <row r="259" spans="12:20" s="39" customFormat="1" x14ac:dyDescent="0.25">
      <c r="L259" s="33"/>
      <c r="M259" s="33"/>
      <c r="N259" s="102"/>
      <c r="S259" s="141"/>
      <c r="T259" s="141"/>
    </row>
    <row r="260" spans="12:20" s="39" customFormat="1" x14ac:dyDescent="0.25">
      <c r="L260" s="33"/>
      <c r="M260" s="33"/>
      <c r="N260" s="102"/>
      <c r="S260" s="141"/>
      <c r="T260" s="141"/>
    </row>
    <row r="261" spans="12:20" s="39" customFormat="1" x14ac:dyDescent="0.25">
      <c r="L261" s="33"/>
      <c r="M261" s="33"/>
      <c r="N261" s="102"/>
      <c r="S261" s="141"/>
      <c r="T261" s="141"/>
    </row>
    <row r="262" spans="12:20" s="39" customFormat="1" x14ac:dyDescent="0.25">
      <c r="L262" s="33"/>
      <c r="M262" s="33"/>
      <c r="N262" s="102"/>
      <c r="S262" s="141"/>
      <c r="T262" s="141"/>
    </row>
    <row r="263" spans="12:20" s="39" customFormat="1" x14ac:dyDescent="0.25">
      <c r="L263" s="33"/>
      <c r="M263" s="33"/>
      <c r="N263" s="102"/>
      <c r="S263" s="141"/>
      <c r="T263" s="141"/>
    </row>
    <row r="264" spans="12:20" s="39" customFormat="1" x14ac:dyDescent="0.25">
      <c r="L264" s="33"/>
      <c r="M264" s="33"/>
      <c r="N264" s="102"/>
      <c r="S264" s="141"/>
      <c r="T264" s="141"/>
    </row>
    <row r="265" spans="12:20" s="39" customFormat="1" x14ac:dyDescent="0.25">
      <c r="L265" s="33"/>
      <c r="M265" s="33"/>
      <c r="N265" s="102"/>
      <c r="S265" s="141"/>
      <c r="T265" s="141"/>
    </row>
    <row r="266" spans="12:20" s="39" customFormat="1" x14ac:dyDescent="0.25">
      <c r="L266" s="33"/>
      <c r="M266" s="33"/>
      <c r="N266" s="102"/>
      <c r="S266" s="141"/>
      <c r="T266" s="141"/>
    </row>
    <row r="267" spans="12:20" s="39" customFormat="1" x14ac:dyDescent="0.25">
      <c r="L267" s="33"/>
      <c r="M267" s="33"/>
      <c r="N267" s="102"/>
      <c r="S267" s="141"/>
      <c r="T267" s="141"/>
    </row>
    <row r="268" spans="12:20" s="39" customFormat="1" x14ac:dyDescent="0.25">
      <c r="L268" s="33"/>
      <c r="M268" s="33"/>
      <c r="N268" s="102"/>
      <c r="S268" s="141"/>
      <c r="T268" s="141"/>
    </row>
    <row r="269" spans="12:20" s="39" customFormat="1" x14ac:dyDescent="0.25">
      <c r="L269" s="33"/>
      <c r="M269" s="33"/>
      <c r="N269" s="102"/>
      <c r="S269" s="141"/>
      <c r="T269" s="141"/>
    </row>
    <row r="270" spans="12:20" s="39" customFormat="1" x14ac:dyDescent="0.25">
      <c r="L270" s="33"/>
      <c r="M270" s="33"/>
      <c r="N270" s="102"/>
      <c r="S270" s="141"/>
      <c r="T270" s="141"/>
    </row>
    <row r="271" spans="12:20" s="39" customFormat="1" x14ac:dyDescent="0.25">
      <c r="L271" s="33"/>
      <c r="M271" s="33"/>
      <c r="N271" s="102"/>
      <c r="S271" s="141"/>
      <c r="T271" s="141"/>
    </row>
    <row r="272" spans="12:20" s="39" customFormat="1" x14ac:dyDescent="0.25">
      <c r="L272" s="33"/>
      <c r="M272" s="33"/>
      <c r="N272" s="102"/>
      <c r="S272" s="141"/>
      <c r="T272" s="141"/>
    </row>
    <row r="273" spans="12:20" s="39" customFormat="1" x14ac:dyDescent="0.25">
      <c r="L273" s="33"/>
      <c r="M273" s="33"/>
      <c r="N273" s="102"/>
      <c r="S273" s="141"/>
      <c r="T273" s="141"/>
    </row>
    <row r="274" spans="12:20" s="39" customFormat="1" x14ac:dyDescent="0.25">
      <c r="L274" s="33"/>
      <c r="M274" s="33"/>
      <c r="N274" s="102"/>
      <c r="S274" s="141"/>
      <c r="T274" s="141"/>
    </row>
    <row r="275" spans="12:20" s="39" customFormat="1" x14ac:dyDescent="0.25">
      <c r="L275" s="33"/>
      <c r="M275" s="33"/>
      <c r="N275" s="102"/>
      <c r="S275" s="141"/>
      <c r="T275" s="141"/>
    </row>
    <row r="276" spans="12:20" s="39" customFormat="1" x14ac:dyDescent="0.25">
      <c r="L276" s="33"/>
      <c r="M276" s="33"/>
      <c r="N276" s="102"/>
      <c r="S276" s="141"/>
      <c r="T276" s="141"/>
    </row>
    <row r="277" spans="12:20" s="39" customFormat="1" x14ac:dyDescent="0.25">
      <c r="L277" s="33"/>
      <c r="M277" s="33"/>
      <c r="N277" s="102"/>
      <c r="S277" s="141"/>
      <c r="T277" s="141"/>
    </row>
    <row r="278" spans="12:20" s="39" customFormat="1" x14ac:dyDescent="0.25">
      <c r="L278" s="33"/>
      <c r="M278" s="33"/>
      <c r="N278" s="102"/>
      <c r="S278" s="141"/>
      <c r="T278" s="141"/>
    </row>
    <row r="279" spans="12:20" s="39" customFormat="1" x14ac:dyDescent="0.25">
      <c r="L279" s="33"/>
      <c r="M279" s="33"/>
      <c r="N279" s="102"/>
      <c r="S279" s="141"/>
      <c r="T279" s="141"/>
    </row>
    <row r="280" spans="12:20" s="39" customFormat="1" x14ac:dyDescent="0.25">
      <c r="L280" s="33"/>
      <c r="M280" s="33"/>
      <c r="N280" s="102"/>
      <c r="S280" s="141"/>
      <c r="T280" s="141"/>
    </row>
    <row r="281" spans="12:20" s="39" customFormat="1" x14ac:dyDescent="0.25">
      <c r="L281" s="33"/>
      <c r="M281" s="33"/>
      <c r="N281" s="102"/>
      <c r="S281" s="141"/>
      <c r="T281" s="141"/>
    </row>
    <row r="282" spans="12:20" s="39" customFormat="1" x14ac:dyDescent="0.25">
      <c r="L282" s="33"/>
      <c r="M282" s="33"/>
      <c r="N282" s="102"/>
      <c r="S282" s="141"/>
      <c r="T282" s="141"/>
    </row>
    <row r="283" spans="12:20" s="39" customFormat="1" x14ac:dyDescent="0.25">
      <c r="L283" s="33"/>
      <c r="M283" s="33"/>
      <c r="N283" s="102"/>
      <c r="S283" s="141"/>
      <c r="T283" s="141"/>
    </row>
    <row r="284" spans="12:20" s="39" customFormat="1" x14ac:dyDescent="0.25">
      <c r="L284" s="33"/>
      <c r="M284" s="33"/>
      <c r="N284" s="102"/>
      <c r="S284" s="141"/>
      <c r="T284" s="141"/>
    </row>
    <row r="285" spans="12:20" s="39" customFormat="1" x14ac:dyDescent="0.25">
      <c r="L285" s="33"/>
      <c r="M285" s="33"/>
      <c r="N285" s="102"/>
      <c r="S285" s="141"/>
      <c r="T285" s="141"/>
    </row>
    <row r="286" spans="12:20" s="39" customFormat="1" x14ac:dyDescent="0.25">
      <c r="L286" s="33"/>
      <c r="M286" s="33"/>
      <c r="N286" s="102"/>
      <c r="S286" s="141"/>
      <c r="T286" s="141"/>
    </row>
    <row r="287" spans="12:20" s="39" customFormat="1" x14ac:dyDescent="0.25">
      <c r="L287" s="33"/>
      <c r="M287" s="33"/>
      <c r="N287" s="102"/>
      <c r="S287" s="141"/>
      <c r="T287" s="141"/>
    </row>
    <row r="288" spans="12:20" s="39" customFormat="1" x14ac:dyDescent="0.25">
      <c r="L288" s="33"/>
      <c r="M288" s="33"/>
      <c r="N288" s="102"/>
      <c r="S288" s="141"/>
      <c r="T288" s="141"/>
    </row>
    <row r="289" spans="12:20" s="39" customFormat="1" x14ac:dyDescent="0.25">
      <c r="L289" s="33"/>
      <c r="M289" s="33"/>
      <c r="N289" s="102"/>
      <c r="S289" s="141"/>
      <c r="T289" s="141"/>
    </row>
    <row r="290" spans="12:20" s="39" customFormat="1" x14ac:dyDescent="0.25">
      <c r="L290" s="33"/>
      <c r="M290" s="33"/>
      <c r="N290" s="102"/>
      <c r="S290" s="141"/>
      <c r="T290" s="141"/>
    </row>
    <row r="291" spans="12:20" s="39" customFormat="1" x14ac:dyDescent="0.25">
      <c r="L291" s="33"/>
      <c r="M291" s="33"/>
      <c r="N291" s="102"/>
      <c r="S291" s="141"/>
      <c r="T291" s="141"/>
    </row>
    <row r="292" spans="12:20" s="39" customFormat="1" x14ac:dyDescent="0.25">
      <c r="L292" s="33"/>
      <c r="M292" s="33"/>
      <c r="N292" s="102"/>
      <c r="S292" s="141"/>
      <c r="T292" s="141"/>
    </row>
    <row r="293" spans="12:20" s="39" customFormat="1" x14ac:dyDescent="0.25">
      <c r="L293" s="33"/>
      <c r="M293" s="33"/>
      <c r="N293" s="102"/>
      <c r="S293" s="141"/>
      <c r="T293" s="141"/>
    </row>
    <row r="294" spans="12:20" s="39" customFormat="1" x14ac:dyDescent="0.25">
      <c r="L294" s="33"/>
      <c r="M294" s="33"/>
      <c r="N294" s="102"/>
      <c r="S294" s="141"/>
      <c r="T294" s="141"/>
    </row>
    <row r="295" spans="12:20" s="39" customFormat="1" x14ac:dyDescent="0.25">
      <c r="L295" s="33"/>
      <c r="M295" s="33"/>
      <c r="N295" s="102"/>
      <c r="S295" s="141"/>
      <c r="T295" s="141"/>
    </row>
    <row r="296" spans="12:20" s="39" customFormat="1" x14ac:dyDescent="0.25">
      <c r="L296" s="33"/>
      <c r="M296" s="33"/>
      <c r="N296" s="102"/>
      <c r="S296" s="141"/>
      <c r="T296" s="141"/>
    </row>
    <row r="297" spans="12:20" s="39" customFormat="1" x14ac:dyDescent="0.25">
      <c r="L297" s="33"/>
      <c r="M297" s="33"/>
      <c r="N297" s="102"/>
      <c r="S297" s="141"/>
      <c r="T297" s="141"/>
    </row>
    <row r="298" spans="12:20" s="39" customFormat="1" x14ac:dyDescent="0.25">
      <c r="L298" s="33"/>
      <c r="M298" s="33"/>
      <c r="N298" s="102"/>
      <c r="S298" s="141"/>
      <c r="T298" s="141"/>
    </row>
    <row r="299" spans="12:20" s="39" customFormat="1" x14ac:dyDescent="0.25">
      <c r="L299" s="33"/>
      <c r="M299" s="33"/>
      <c r="N299" s="102"/>
      <c r="S299" s="141"/>
      <c r="T299" s="141"/>
    </row>
    <row r="300" spans="12:20" s="39" customFormat="1" x14ac:dyDescent="0.25">
      <c r="L300" s="33"/>
      <c r="M300" s="33"/>
      <c r="N300" s="102"/>
      <c r="S300" s="141"/>
      <c r="T300" s="141"/>
    </row>
    <row r="301" spans="12:20" s="39" customFormat="1" x14ac:dyDescent="0.25">
      <c r="L301" s="33"/>
      <c r="M301" s="33"/>
      <c r="N301" s="102"/>
      <c r="S301" s="141"/>
      <c r="T301" s="141"/>
    </row>
    <row r="302" spans="12:20" s="39" customFormat="1" x14ac:dyDescent="0.25">
      <c r="L302" s="33"/>
      <c r="M302" s="33"/>
      <c r="N302" s="102"/>
      <c r="S302" s="141"/>
      <c r="T302" s="141"/>
    </row>
    <row r="303" spans="12:20" s="39" customFormat="1" x14ac:dyDescent="0.25">
      <c r="L303" s="33"/>
      <c r="M303" s="33"/>
      <c r="N303" s="102"/>
      <c r="S303" s="141"/>
      <c r="T303" s="141"/>
    </row>
    <row r="304" spans="12:20" s="39" customFormat="1" x14ac:dyDescent="0.25">
      <c r="L304" s="33"/>
      <c r="M304" s="33"/>
      <c r="N304" s="102"/>
      <c r="S304" s="141"/>
      <c r="T304" s="141"/>
    </row>
    <row r="305" spans="12:20" s="39" customFormat="1" x14ac:dyDescent="0.25">
      <c r="L305" s="33"/>
      <c r="M305" s="33"/>
      <c r="N305" s="102"/>
      <c r="S305" s="141"/>
      <c r="T305" s="141"/>
    </row>
    <row r="306" spans="12:20" s="39" customFormat="1" x14ac:dyDescent="0.25">
      <c r="L306" s="33"/>
      <c r="M306" s="33"/>
      <c r="N306" s="102"/>
      <c r="S306" s="141"/>
      <c r="T306" s="141"/>
    </row>
    <row r="307" spans="12:20" s="39" customFormat="1" x14ac:dyDescent="0.25">
      <c r="L307" s="33"/>
      <c r="M307" s="33"/>
      <c r="N307" s="102"/>
      <c r="S307" s="141"/>
      <c r="T307" s="141"/>
    </row>
    <row r="308" spans="12:20" s="39" customFormat="1" x14ac:dyDescent="0.25">
      <c r="L308" s="33"/>
      <c r="M308" s="33"/>
      <c r="N308" s="102"/>
      <c r="S308" s="141"/>
      <c r="T308" s="141"/>
    </row>
    <row r="309" spans="12:20" s="39" customFormat="1" x14ac:dyDescent="0.25">
      <c r="L309" s="33"/>
      <c r="M309" s="33"/>
      <c r="N309" s="102"/>
      <c r="S309" s="141"/>
      <c r="T309" s="141"/>
    </row>
    <row r="310" spans="12:20" s="39" customFormat="1" x14ac:dyDescent="0.25">
      <c r="L310" s="33"/>
      <c r="M310" s="33"/>
      <c r="N310" s="102"/>
      <c r="S310" s="141"/>
      <c r="T310" s="141"/>
    </row>
    <row r="311" spans="12:20" s="39" customFormat="1" x14ac:dyDescent="0.25">
      <c r="L311" s="33"/>
      <c r="M311" s="33"/>
      <c r="N311" s="102"/>
      <c r="S311" s="141"/>
      <c r="T311" s="141"/>
    </row>
    <row r="312" spans="12:20" s="39" customFormat="1" x14ac:dyDescent="0.25">
      <c r="L312" s="33"/>
      <c r="M312" s="33"/>
      <c r="N312" s="102"/>
      <c r="S312" s="141"/>
      <c r="T312" s="141"/>
    </row>
    <row r="313" spans="12:20" s="39" customFormat="1" x14ac:dyDescent="0.25">
      <c r="L313" s="33"/>
      <c r="M313" s="33"/>
      <c r="N313" s="102"/>
      <c r="S313" s="141"/>
      <c r="T313" s="141"/>
    </row>
    <row r="314" spans="12:20" s="39" customFormat="1" x14ac:dyDescent="0.25">
      <c r="L314" s="33"/>
      <c r="M314" s="33"/>
      <c r="N314" s="102"/>
      <c r="S314" s="141"/>
      <c r="T314" s="141"/>
    </row>
    <row r="315" spans="12:20" s="39" customFormat="1" x14ac:dyDescent="0.25">
      <c r="L315" s="33"/>
      <c r="M315" s="33"/>
      <c r="N315" s="102"/>
      <c r="S315" s="141"/>
      <c r="T315" s="141"/>
    </row>
    <row r="316" spans="12:20" s="39" customFormat="1" x14ac:dyDescent="0.25">
      <c r="L316" s="33"/>
      <c r="M316" s="33"/>
      <c r="N316" s="102"/>
      <c r="S316" s="141"/>
      <c r="T316" s="141"/>
    </row>
    <row r="317" spans="12:20" s="39" customFormat="1" x14ac:dyDescent="0.25">
      <c r="L317" s="33"/>
      <c r="M317" s="33"/>
      <c r="N317" s="102"/>
      <c r="S317" s="141"/>
      <c r="T317" s="141"/>
    </row>
    <row r="318" spans="12:20" s="39" customFormat="1" x14ac:dyDescent="0.25">
      <c r="L318" s="33"/>
      <c r="M318" s="33"/>
      <c r="N318" s="102"/>
      <c r="S318" s="141"/>
      <c r="T318" s="141"/>
    </row>
    <row r="319" spans="12:20" s="39" customFormat="1" x14ac:dyDescent="0.25">
      <c r="L319" s="33"/>
      <c r="M319" s="33"/>
      <c r="N319" s="102"/>
      <c r="S319" s="141"/>
      <c r="T319" s="141"/>
    </row>
    <row r="320" spans="12:20" s="39" customFormat="1" x14ac:dyDescent="0.25">
      <c r="L320" s="33"/>
      <c r="M320" s="33"/>
      <c r="N320" s="102"/>
      <c r="S320" s="141"/>
      <c r="T320" s="141"/>
    </row>
    <row r="321" spans="12:20" s="39" customFormat="1" x14ac:dyDescent="0.25">
      <c r="L321" s="33"/>
      <c r="M321" s="33"/>
      <c r="N321" s="102"/>
      <c r="S321" s="141"/>
      <c r="T321" s="141"/>
    </row>
    <row r="322" spans="12:20" s="39" customFormat="1" x14ac:dyDescent="0.25">
      <c r="L322" s="33"/>
      <c r="M322" s="33"/>
      <c r="N322" s="102"/>
      <c r="S322" s="141"/>
      <c r="T322" s="141"/>
    </row>
    <row r="323" spans="12:20" s="39" customFormat="1" x14ac:dyDescent="0.25">
      <c r="L323" s="33"/>
      <c r="M323" s="33"/>
      <c r="N323" s="102"/>
      <c r="S323" s="141"/>
      <c r="T323" s="141"/>
    </row>
    <row r="324" spans="12:20" s="39" customFormat="1" x14ac:dyDescent="0.25">
      <c r="L324" s="33"/>
      <c r="M324" s="33"/>
      <c r="N324" s="102"/>
      <c r="S324" s="141"/>
      <c r="T324" s="141"/>
    </row>
    <row r="325" spans="12:20" s="39" customFormat="1" x14ac:dyDescent="0.25">
      <c r="L325" s="33"/>
      <c r="M325" s="33"/>
      <c r="N325" s="102"/>
      <c r="S325" s="141"/>
      <c r="T325" s="141"/>
    </row>
    <row r="326" spans="12:20" s="39" customFormat="1" x14ac:dyDescent="0.25">
      <c r="L326" s="33"/>
      <c r="M326" s="33"/>
      <c r="N326" s="102"/>
      <c r="S326" s="141"/>
      <c r="T326" s="141"/>
    </row>
    <row r="327" spans="12:20" s="39" customFormat="1" x14ac:dyDescent="0.25">
      <c r="L327" s="33"/>
      <c r="M327" s="33"/>
      <c r="N327" s="102"/>
      <c r="S327" s="141"/>
      <c r="T327" s="141"/>
    </row>
    <row r="328" spans="12:20" s="39" customFormat="1" x14ac:dyDescent="0.25">
      <c r="L328" s="33"/>
      <c r="M328" s="33"/>
      <c r="N328" s="102"/>
      <c r="S328" s="141"/>
      <c r="T328" s="141"/>
    </row>
    <row r="329" spans="12:20" s="39" customFormat="1" x14ac:dyDescent="0.25">
      <c r="L329" s="33"/>
      <c r="M329" s="33"/>
      <c r="N329" s="102"/>
      <c r="S329" s="141"/>
      <c r="T329" s="141"/>
    </row>
    <row r="330" spans="12:20" s="39" customFormat="1" x14ac:dyDescent="0.25">
      <c r="L330" s="33"/>
      <c r="M330" s="33"/>
      <c r="N330" s="102"/>
      <c r="S330" s="141"/>
      <c r="T330" s="141"/>
    </row>
    <row r="331" spans="12:20" s="39" customFormat="1" x14ac:dyDescent="0.25">
      <c r="L331" s="33"/>
      <c r="M331" s="33"/>
      <c r="N331" s="102"/>
      <c r="S331" s="141"/>
      <c r="T331" s="141"/>
    </row>
    <row r="332" spans="12:20" s="39" customFormat="1" x14ac:dyDescent="0.25">
      <c r="L332" s="33"/>
      <c r="M332" s="33"/>
      <c r="N332" s="102"/>
      <c r="S332" s="141"/>
      <c r="T332" s="141"/>
    </row>
    <row r="333" spans="12:20" s="39" customFormat="1" x14ac:dyDescent="0.25">
      <c r="L333" s="33"/>
      <c r="M333" s="33"/>
      <c r="N333" s="102"/>
      <c r="S333" s="141"/>
      <c r="T333" s="141"/>
    </row>
    <row r="334" spans="12:20" s="39" customFormat="1" x14ac:dyDescent="0.25">
      <c r="L334" s="33"/>
      <c r="M334" s="33"/>
      <c r="N334" s="102"/>
      <c r="S334" s="141"/>
      <c r="T334" s="141"/>
    </row>
    <row r="335" spans="12:20" s="39" customFormat="1" x14ac:dyDescent="0.25">
      <c r="L335" s="33"/>
      <c r="M335" s="33"/>
      <c r="N335" s="102"/>
      <c r="S335" s="141"/>
      <c r="T335" s="141"/>
    </row>
    <row r="336" spans="12:20" s="39" customFormat="1" x14ac:dyDescent="0.25">
      <c r="L336" s="33"/>
      <c r="M336" s="33"/>
      <c r="N336" s="102"/>
      <c r="S336" s="141"/>
      <c r="T336" s="141"/>
    </row>
    <row r="337" spans="12:20" s="39" customFormat="1" x14ac:dyDescent="0.25">
      <c r="L337" s="33"/>
      <c r="M337" s="33"/>
      <c r="N337" s="102"/>
      <c r="S337" s="141"/>
      <c r="T337" s="141"/>
    </row>
    <row r="338" spans="12:20" s="39" customFormat="1" x14ac:dyDescent="0.25">
      <c r="L338" s="33"/>
      <c r="M338" s="33"/>
      <c r="N338" s="102"/>
      <c r="S338" s="141"/>
      <c r="T338" s="141"/>
    </row>
    <row r="339" spans="12:20" s="39" customFormat="1" x14ac:dyDescent="0.25">
      <c r="L339" s="33"/>
      <c r="M339" s="33"/>
      <c r="N339" s="102"/>
      <c r="S339" s="141"/>
      <c r="T339" s="141"/>
    </row>
    <row r="340" spans="12:20" s="39" customFormat="1" x14ac:dyDescent="0.25">
      <c r="L340" s="33"/>
      <c r="M340" s="33"/>
      <c r="N340" s="102"/>
      <c r="S340" s="141"/>
      <c r="T340" s="141"/>
    </row>
    <row r="341" spans="12:20" s="39" customFormat="1" x14ac:dyDescent="0.25">
      <c r="L341" s="33"/>
      <c r="M341" s="33"/>
      <c r="N341" s="102"/>
      <c r="S341" s="141"/>
      <c r="T341" s="141"/>
    </row>
    <row r="342" spans="12:20" s="39" customFormat="1" x14ac:dyDescent="0.25">
      <c r="L342" s="33"/>
      <c r="M342" s="33"/>
      <c r="N342" s="102"/>
      <c r="S342" s="141"/>
      <c r="T342" s="141"/>
    </row>
    <row r="343" spans="12:20" s="39" customFormat="1" x14ac:dyDescent="0.25">
      <c r="L343" s="33"/>
      <c r="M343" s="33"/>
      <c r="N343" s="102"/>
      <c r="S343" s="141"/>
      <c r="T343" s="141"/>
    </row>
    <row r="344" spans="12:20" s="39" customFormat="1" x14ac:dyDescent="0.25">
      <c r="L344" s="33"/>
      <c r="M344" s="33"/>
      <c r="N344" s="102"/>
      <c r="S344" s="141"/>
      <c r="T344" s="141"/>
    </row>
    <row r="345" spans="12:20" s="39" customFormat="1" x14ac:dyDescent="0.25">
      <c r="L345" s="33"/>
      <c r="M345" s="33"/>
      <c r="N345" s="102"/>
      <c r="S345" s="141"/>
      <c r="T345" s="141"/>
    </row>
    <row r="346" spans="12:20" s="39" customFormat="1" x14ac:dyDescent="0.25">
      <c r="L346" s="33"/>
      <c r="M346" s="33"/>
      <c r="N346" s="102"/>
      <c r="S346" s="141"/>
      <c r="T346" s="141"/>
    </row>
  </sheetData>
  <mergeCells count="12">
    <mergeCell ref="A23:L23"/>
    <mergeCell ref="A20:I20"/>
    <mergeCell ref="E12:K12"/>
    <mergeCell ref="A1:L1"/>
    <mergeCell ref="N1:P1"/>
    <mergeCell ref="A2:K2"/>
    <mergeCell ref="E7:K7"/>
    <mergeCell ref="E8:K8"/>
    <mergeCell ref="E9:K9"/>
    <mergeCell ref="E10:K10"/>
    <mergeCell ref="E11:K11"/>
    <mergeCell ref="E13:K13"/>
  </mergeCells>
  <phoneticPr fontId="6" type="noConversion"/>
  <dataValidations count="8">
    <dataValidation type="list" allowBlank="1" showInputMessage="1" showErrorMessage="1" sqref="L6 L19 L14">
      <formula1>Compo</formula1>
    </dataValidation>
    <dataValidation type="list" allowBlank="1" showInputMessage="1" showErrorMessage="1" sqref="L16:L17">
      <formula1>ReSe</formula1>
    </dataValidation>
    <dataValidation type="list" allowBlank="1" showInputMessage="1" showErrorMessage="1" sqref="L18">
      <formula1>Ecop</formula1>
    </dataValidation>
    <dataValidation type="list" allowBlank="1" showInputMessage="1" showErrorMessage="1" sqref="L15 L7:L13">
      <formula1>NS</formula1>
    </dataValidation>
    <dataValidation type="list" allowBlank="1" showInputMessage="1" showErrorMessage="1" sqref="L5">
      <formula1>Caixo</formula1>
    </dataValidation>
    <dataValidation type="list" allowBlank="1" showInputMessage="1" showErrorMessage="1" sqref="E3">
      <formula1>p</formula1>
    </dataValidation>
    <dataValidation type="list" allowBlank="1" showInputMessage="1" showErrorMessage="1" sqref="L4">
      <formula1>Cai</formula1>
    </dataValidation>
    <dataValidation type="list" allowBlank="1" showInputMessage="1" showErrorMessage="1" sqref="L3">
      <formula1>Valores</formula1>
    </dataValidation>
  </dataValidations>
  <hyperlinks>
    <hyperlink ref="Q16" location="'Resultados globais'!A1" display="Apuramento global de resultados"/>
    <hyperlink ref="Q15" location="'Apuramento inq. alunos'!A1" display="Apuramento do Inquérito aos alunos"/>
    <hyperlink ref="Q3" location="Resíduos!A1" display="Resíduos"/>
    <hyperlink ref="Q4" location="Água!A1" display="Água"/>
    <hyperlink ref="Q5" location="Energia!A1" display="Energia"/>
    <hyperlink ref="Q11" location="Mobilidade!A1" display="Mobilidade"/>
    <hyperlink ref="Q12" location="Ruído!A1" display="Ruido"/>
    <hyperlink ref="Q6" location="'Espaços Exteriores'!A1" display="Espaços exteriores"/>
    <hyperlink ref="Q7" location="Biodiversidade!A1" display="Biodiversidade"/>
    <hyperlink ref="Q14" location="'Gestão Ambiental da escola'!A1" display="Gestão ambiental"/>
    <hyperlink ref="Q13" location="Alimentação!A1" display="Alimentação"/>
    <hyperlink ref="Q8" location="'Agricultura Biológica'!A1" display="Ag. Biológica"/>
    <hyperlink ref="Q9" location="Floresta!A1" display="Floresta"/>
    <hyperlink ref="Q10" location="Mar!A1" display="Mar"/>
  </hyperlink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1:BA129"/>
  <sheetViews>
    <sheetView zoomScale="90" zoomScaleNormal="90" workbookViewId="0">
      <selection activeCell="N19" sqref="N19"/>
    </sheetView>
  </sheetViews>
  <sheetFormatPr defaultRowHeight="15" x14ac:dyDescent="0.25"/>
  <cols>
    <col min="2" max="2" width="18.7109375" customWidth="1"/>
    <col min="3" max="3" width="35.5703125" customWidth="1"/>
    <col min="4" max="4" width="19.140625" customWidth="1"/>
    <col min="6" max="6" width="9.42578125" customWidth="1"/>
    <col min="7" max="7" width="0.140625" customWidth="1"/>
    <col min="8" max="11" width="9.140625" hidden="1" customWidth="1"/>
    <col min="12" max="12" width="31.5703125" customWidth="1"/>
    <col min="13" max="13" width="10.28515625" customWidth="1"/>
    <col min="14" max="14" width="10.140625" customWidth="1"/>
    <col min="15" max="15" width="9.140625" style="40"/>
    <col min="16" max="16" width="18.42578125" customWidth="1"/>
    <col min="17" max="17" width="25.140625" customWidth="1"/>
    <col min="18" max="18" width="16" style="39" customWidth="1"/>
    <col min="19" max="20" width="9.140625" style="441"/>
  </cols>
  <sheetData>
    <row r="1" spans="1:53" ht="19.5" thickBot="1" x14ac:dyDescent="0.35">
      <c r="A1" s="545" t="s">
        <v>344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7"/>
      <c r="M1" s="33"/>
      <c r="N1" s="548" t="s">
        <v>340</v>
      </c>
      <c r="O1" s="549"/>
      <c r="P1" s="550"/>
      <c r="Q1" s="39"/>
      <c r="S1" s="141"/>
      <c r="T1" s="141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</row>
    <row r="2" spans="1:53" ht="22.5" customHeight="1" thickBot="1" x14ac:dyDescent="0.3">
      <c r="A2" s="537" t="s">
        <v>125</v>
      </c>
      <c r="B2" s="538"/>
      <c r="C2" s="538"/>
      <c r="D2" s="538"/>
      <c r="E2" s="538"/>
      <c r="F2" s="538"/>
      <c r="G2" s="538"/>
      <c r="H2" s="538"/>
      <c r="I2" s="538"/>
      <c r="J2" s="538"/>
      <c r="K2" s="539"/>
      <c r="L2" s="127" t="s">
        <v>122</v>
      </c>
      <c r="M2" s="217"/>
      <c r="N2" s="340" t="s">
        <v>193</v>
      </c>
      <c r="O2" s="341" t="s">
        <v>173</v>
      </c>
      <c r="P2" s="338" t="s">
        <v>169</v>
      </c>
      <c r="Q2" s="229" t="s">
        <v>402</v>
      </c>
      <c r="S2" s="141"/>
      <c r="T2" s="141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</row>
    <row r="3" spans="1:53" s="4" customFormat="1" ht="19.5" customHeight="1" thickBot="1" x14ac:dyDescent="0.4">
      <c r="A3" s="164" t="s">
        <v>36</v>
      </c>
      <c r="B3" s="84"/>
      <c r="C3" s="84"/>
      <c r="D3" s="165"/>
      <c r="E3" s="165"/>
      <c r="F3" s="166"/>
      <c r="G3" s="167"/>
      <c r="H3" s="167"/>
      <c r="I3" s="167"/>
      <c r="J3" s="167"/>
      <c r="K3" s="167"/>
      <c r="L3" s="414"/>
      <c r="M3" s="108"/>
      <c r="N3" s="197" t="e">
        <f>VLOOKUP(L3,NuSeAs,2,FALSE)</f>
        <v>#N/A</v>
      </c>
      <c r="O3" s="210">
        <v>4</v>
      </c>
      <c r="P3" s="342" t="e">
        <f xml:space="preserve"> SUM(N3:N15)</f>
        <v>#N/A</v>
      </c>
      <c r="Q3" s="200" t="s">
        <v>153</v>
      </c>
      <c r="R3" s="113"/>
      <c r="S3" s="141" t="s">
        <v>235</v>
      </c>
      <c r="T3" s="141"/>
      <c r="U3" s="113"/>
      <c r="V3" s="113"/>
      <c r="W3" s="113"/>
      <c r="X3" s="113"/>
      <c r="Y3" s="395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</row>
    <row r="4" spans="1:53" ht="15.75" customHeight="1" thickBot="1" x14ac:dyDescent="0.4">
      <c r="A4" s="82" t="s">
        <v>37</v>
      </c>
      <c r="B4" s="69"/>
      <c r="C4" s="69"/>
      <c r="D4" s="69"/>
      <c r="E4" s="69"/>
      <c r="F4" s="70"/>
      <c r="L4" s="41"/>
      <c r="M4" s="33"/>
      <c r="N4" s="197" t="e">
        <f>VLOOKUP(L4,CompoTa,2,FALSE)</f>
        <v>#N/A</v>
      </c>
      <c r="O4" s="210">
        <v>4</v>
      </c>
      <c r="P4" s="88"/>
      <c r="Q4" s="201" t="s">
        <v>154</v>
      </c>
      <c r="S4" s="141" t="s">
        <v>35</v>
      </c>
      <c r="T4" s="437">
        <v>0</v>
      </c>
      <c r="U4" s="39"/>
      <c r="V4" s="39"/>
      <c r="W4" s="39"/>
      <c r="X4" s="39"/>
      <c r="Y4" s="395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</row>
    <row r="5" spans="1:53" s="188" customFormat="1" ht="15.75" thickBot="1" x14ac:dyDescent="0.3">
      <c r="A5" s="369" t="s">
        <v>584</v>
      </c>
      <c r="B5" s="357"/>
      <c r="C5" s="357"/>
      <c r="D5" s="357"/>
      <c r="E5" s="357"/>
      <c r="F5" s="358"/>
      <c r="L5" s="411"/>
      <c r="M5" s="106"/>
      <c r="N5" s="279" t="e">
        <f>VLOOKUP(L5,Mui3Ta,2,FALSE)</f>
        <v>#N/A</v>
      </c>
      <c r="O5" s="285">
        <v>3</v>
      </c>
      <c r="P5" s="374" t="s">
        <v>170</v>
      </c>
      <c r="Q5" s="373" t="s">
        <v>155</v>
      </c>
      <c r="R5" s="105"/>
      <c r="S5" s="141" t="s">
        <v>234</v>
      </c>
      <c r="T5" s="437">
        <v>1</v>
      </c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</row>
    <row r="6" spans="1:53" ht="19.5" thickBot="1" x14ac:dyDescent="0.35">
      <c r="A6" s="79" t="s">
        <v>182</v>
      </c>
      <c r="B6" s="69"/>
      <c r="C6" s="69"/>
      <c r="D6" s="69"/>
      <c r="E6" s="69"/>
      <c r="F6" s="70"/>
      <c r="L6" s="41"/>
      <c r="M6" s="33"/>
      <c r="N6" s="197" t="e">
        <f>VLOOKUP(L6,CompoTa,2,FALSE)</f>
        <v>#N/A</v>
      </c>
      <c r="O6" s="210">
        <v>4</v>
      </c>
      <c r="P6" s="339" t="e">
        <f>P3/O26</f>
        <v>#N/A</v>
      </c>
      <c r="Q6" s="201" t="s">
        <v>157</v>
      </c>
      <c r="S6" s="141" t="s">
        <v>8</v>
      </c>
      <c r="T6" s="437">
        <v>2</v>
      </c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</row>
    <row r="7" spans="1:53" ht="15.75" thickBot="1" x14ac:dyDescent="0.3">
      <c r="A7" s="79" t="s">
        <v>183</v>
      </c>
      <c r="B7" s="69"/>
      <c r="C7" s="69"/>
      <c r="D7" s="69"/>
      <c r="E7" s="69"/>
      <c r="F7" s="70"/>
      <c r="L7" s="41"/>
      <c r="M7" s="33"/>
      <c r="N7" s="197" t="e">
        <f>VLOOKUP(L7,CompoTa,2,FALSE)</f>
        <v>#N/A</v>
      </c>
      <c r="O7" s="210">
        <v>4</v>
      </c>
      <c r="P7" s="39"/>
      <c r="Q7" s="201" t="s">
        <v>158</v>
      </c>
      <c r="S7" s="141" t="s">
        <v>33</v>
      </c>
      <c r="T7" s="437">
        <v>3</v>
      </c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</row>
    <row r="8" spans="1:53" ht="15.75" customHeight="1" thickBot="1" x14ac:dyDescent="0.3">
      <c r="A8" s="79" t="s">
        <v>184</v>
      </c>
      <c r="B8" s="69"/>
      <c r="C8" s="69"/>
      <c r="D8" s="69"/>
      <c r="E8" s="69"/>
      <c r="F8" s="70"/>
      <c r="L8" s="41"/>
      <c r="M8" s="33"/>
      <c r="N8" s="197" t="e">
        <f>VLOOKUP(L8,MuiToTa,2,FALSE)</f>
        <v>#N/A</v>
      </c>
      <c r="O8" s="210">
        <v>3</v>
      </c>
      <c r="P8" s="39"/>
      <c r="Q8" s="201" t="s">
        <v>166</v>
      </c>
      <c r="R8" s="157"/>
      <c r="S8" s="141" t="s">
        <v>32</v>
      </c>
      <c r="T8" s="437">
        <v>4</v>
      </c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</row>
    <row r="9" spans="1:53" s="188" customFormat="1" ht="15.75" customHeight="1" thickBot="1" x14ac:dyDescent="0.4">
      <c r="A9" s="369" t="s">
        <v>185</v>
      </c>
      <c r="B9" s="375"/>
      <c r="C9" s="375"/>
      <c r="D9" s="375"/>
      <c r="E9" s="357"/>
      <c r="F9" s="358"/>
      <c r="L9" s="411"/>
      <c r="M9" s="106"/>
      <c r="N9" s="279" t="e">
        <f>VLOOKUP(L9,MaNeTa,2,FALSE)</f>
        <v>#N/A</v>
      </c>
      <c r="O9" s="285">
        <v>3</v>
      </c>
      <c r="P9" s="376"/>
      <c r="Q9" s="373" t="s">
        <v>168</v>
      </c>
      <c r="R9" s="377"/>
      <c r="S9" s="141" t="s">
        <v>236</v>
      </c>
      <c r="T9" s="141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</row>
    <row r="10" spans="1:53" ht="15.75" thickBot="1" x14ac:dyDescent="0.3">
      <c r="A10" s="79" t="s">
        <v>186</v>
      </c>
      <c r="B10" s="86"/>
      <c r="C10" s="86"/>
      <c r="D10" s="86"/>
      <c r="E10" s="86"/>
      <c r="F10" s="87"/>
      <c r="L10" s="41"/>
      <c r="M10" s="33"/>
      <c r="N10" s="197" t="e">
        <f>VLOOKUP(L10,CamAgTa,2,FALSE)</f>
        <v>#N/A</v>
      </c>
      <c r="O10" s="210">
        <v>3</v>
      </c>
      <c r="P10" s="39"/>
      <c r="Q10" s="201" t="s">
        <v>167</v>
      </c>
      <c r="R10" s="157"/>
      <c r="S10" s="141" t="s">
        <v>585</v>
      </c>
      <c r="T10" s="141">
        <v>3</v>
      </c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</row>
    <row r="11" spans="1:53" ht="15.75" thickBot="1" x14ac:dyDescent="0.3">
      <c r="A11" s="79" t="s">
        <v>187</v>
      </c>
      <c r="B11" s="80"/>
      <c r="C11" s="80"/>
      <c r="D11" s="69"/>
      <c r="E11" s="69"/>
      <c r="F11" s="70"/>
      <c r="L11" s="41"/>
      <c r="M11" s="33"/>
      <c r="N11" s="197" t="e">
        <f>VLOOKUP(L11,QualiTa,2,FALSE)</f>
        <v>#N/A</v>
      </c>
      <c r="O11" s="210">
        <v>2</v>
      </c>
      <c r="P11" s="39"/>
      <c r="Q11" s="201" t="s">
        <v>287</v>
      </c>
      <c r="R11" s="157"/>
      <c r="S11" s="141" t="s">
        <v>586</v>
      </c>
      <c r="T11" s="141">
        <v>2</v>
      </c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</row>
    <row r="12" spans="1:53" ht="15.75" thickBot="1" x14ac:dyDescent="0.3">
      <c r="A12" s="79" t="s">
        <v>188</v>
      </c>
      <c r="B12" s="69"/>
      <c r="C12" s="69"/>
      <c r="D12" s="69"/>
      <c r="E12" s="69"/>
      <c r="F12" s="70"/>
      <c r="L12" s="41"/>
      <c r="M12" s="33"/>
      <c r="N12" s="197" t="e">
        <f>VLOOKUP(L12,EtarTa,2,FALSE)</f>
        <v>#N/A</v>
      </c>
      <c r="O12" s="210">
        <v>2</v>
      </c>
      <c r="P12" s="39"/>
      <c r="Q12" s="201" t="s">
        <v>156</v>
      </c>
      <c r="R12" s="157"/>
      <c r="S12" s="141" t="s">
        <v>587</v>
      </c>
      <c r="T12" s="141">
        <v>1</v>
      </c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</row>
    <row r="13" spans="1:53" s="349" customFormat="1" ht="15.75" thickBot="1" x14ac:dyDescent="0.3">
      <c r="A13" s="540" t="s">
        <v>330</v>
      </c>
      <c r="B13" s="541"/>
      <c r="C13" s="541"/>
      <c r="D13" s="541"/>
      <c r="E13" s="541"/>
      <c r="F13" s="541"/>
      <c r="G13" s="541"/>
      <c r="H13" s="541"/>
      <c r="I13" s="541"/>
      <c r="J13" s="134"/>
      <c r="K13" s="134"/>
      <c r="L13" s="127" t="s">
        <v>122</v>
      </c>
      <c r="M13" s="33"/>
      <c r="N13" s="407"/>
      <c r="O13" s="208"/>
      <c r="P13" s="348"/>
      <c r="Q13" s="373" t="s">
        <v>199</v>
      </c>
      <c r="R13" s="350"/>
      <c r="S13" s="141" t="s">
        <v>376</v>
      </c>
      <c r="T13" s="141">
        <v>0</v>
      </c>
      <c r="U13" s="348"/>
      <c r="V13" s="348"/>
      <c r="W13" s="348"/>
      <c r="X13" s="348"/>
      <c r="Y13" s="348"/>
      <c r="Z13" s="348"/>
      <c r="AA13" s="348"/>
      <c r="AB13" s="348"/>
      <c r="AC13" s="348"/>
      <c r="AD13" s="348"/>
      <c r="AE13" s="348"/>
      <c r="AF13" s="348"/>
      <c r="AG13" s="348"/>
      <c r="AH13" s="348"/>
      <c r="AI13" s="348"/>
      <c r="AJ13" s="348"/>
      <c r="AK13" s="348"/>
      <c r="AL13" s="348"/>
      <c r="AM13" s="348"/>
      <c r="AN13" s="348"/>
      <c r="AO13" s="348"/>
      <c r="AP13" s="348"/>
      <c r="AQ13" s="348"/>
      <c r="AR13" s="348"/>
      <c r="AS13" s="348"/>
      <c r="AT13" s="348"/>
      <c r="AU13" s="348"/>
      <c r="AV13" s="348"/>
      <c r="AW13" s="348"/>
      <c r="AX13" s="348"/>
      <c r="AY13" s="348"/>
      <c r="AZ13" s="348"/>
      <c r="BA13" s="348"/>
    </row>
    <row r="14" spans="1:53" ht="15.75" thickBot="1" x14ac:dyDescent="0.3">
      <c r="A14" s="55" t="s">
        <v>635</v>
      </c>
      <c r="B14" s="53"/>
      <c r="C14" s="53"/>
      <c r="D14" s="53"/>
      <c r="E14" s="53"/>
      <c r="F14" s="54"/>
      <c r="L14" s="415">
        <f>'Apuram. inq. alunos'!L12</f>
        <v>0</v>
      </c>
      <c r="M14" s="33"/>
      <c r="N14" s="406" t="e">
        <f>'Apuram. inq. alunos'!M12</f>
        <v>#N/A</v>
      </c>
      <c r="O14" s="210">
        <v>4</v>
      </c>
      <c r="P14" s="39"/>
      <c r="Q14" s="201" t="s">
        <v>352</v>
      </c>
      <c r="R14" s="157"/>
      <c r="S14" s="141" t="s">
        <v>237</v>
      </c>
      <c r="T14" s="141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</row>
    <row r="15" spans="1:53" ht="15.75" thickBot="1" x14ac:dyDescent="0.3">
      <c r="A15" s="55" t="s">
        <v>636</v>
      </c>
      <c r="B15" s="57"/>
      <c r="C15" s="57"/>
      <c r="D15" s="53"/>
      <c r="E15" s="53"/>
      <c r="F15" s="54"/>
      <c r="L15" s="415">
        <f>'Apuram. inq. alunos'!L13</f>
        <v>0</v>
      </c>
      <c r="M15" s="33"/>
      <c r="N15" s="386" t="e">
        <f>'Apuram. inq. alunos'!M13</f>
        <v>#N/A</v>
      </c>
      <c r="O15" s="210">
        <v>4</v>
      </c>
      <c r="P15" s="39"/>
      <c r="Q15" s="162" t="s">
        <v>293</v>
      </c>
      <c r="R15" s="157"/>
      <c r="S15" s="141" t="s">
        <v>38</v>
      </c>
      <c r="T15" s="141">
        <v>0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</row>
    <row r="16" spans="1:53" ht="15.75" thickBot="1" x14ac:dyDescent="0.3">
      <c r="A16" s="556" t="s">
        <v>125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8"/>
      <c r="M16" s="39"/>
      <c r="N16" s="101"/>
      <c r="O16" s="99"/>
      <c r="P16" s="39"/>
      <c r="Q16" s="163" t="s">
        <v>294</v>
      </c>
      <c r="R16" s="157"/>
      <c r="S16" s="141" t="s">
        <v>39</v>
      </c>
      <c r="T16" s="141">
        <v>1</v>
      </c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</row>
    <row r="17" spans="1:53" x14ac:dyDescent="0.25">
      <c r="A17" s="64" t="s">
        <v>637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1"/>
      <c r="M17" s="39"/>
      <c r="N17" s="33"/>
      <c r="O17" s="102"/>
      <c r="P17" s="97" t="s">
        <v>276</v>
      </c>
      <c r="Q17" s="39"/>
      <c r="R17" s="157"/>
      <c r="S17" s="141" t="s">
        <v>40</v>
      </c>
      <c r="T17" s="141">
        <v>2</v>
      </c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</row>
    <row r="18" spans="1:53" x14ac:dyDescent="0.25">
      <c r="A18" s="12"/>
      <c r="B18" s="13" t="s">
        <v>112</v>
      </c>
      <c r="C18" s="18"/>
      <c r="D18" s="13"/>
      <c r="E18" s="13"/>
      <c r="F18" s="13"/>
      <c r="G18" s="13"/>
      <c r="H18" s="13"/>
      <c r="I18" s="13"/>
      <c r="J18" s="13"/>
      <c r="K18" s="13"/>
      <c r="L18" s="14"/>
      <c r="M18" s="39"/>
      <c r="N18" s="33"/>
      <c r="O18" s="99"/>
      <c r="P18" s="39"/>
      <c r="Q18" s="39"/>
      <c r="R18" s="157"/>
      <c r="S18" s="141" t="s">
        <v>41</v>
      </c>
      <c r="T18" s="141">
        <v>3</v>
      </c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</row>
    <row r="19" spans="1:53" ht="15.75" thickBot="1" x14ac:dyDescent="0.3">
      <c r="A19" s="19"/>
      <c r="B19" s="16" t="s">
        <v>117</v>
      </c>
      <c r="C19" s="16"/>
      <c r="D19" s="16"/>
      <c r="E19" s="16"/>
      <c r="F19" s="16"/>
      <c r="G19" s="16"/>
      <c r="H19" s="16"/>
      <c r="I19" s="16"/>
      <c r="J19" s="16"/>
      <c r="K19" s="16"/>
      <c r="L19" s="17"/>
      <c r="M19" s="39"/>
      <c r="N19" s="33"/>
      <c r="O19" s="99"/>
      <c r="P19" s="39"/>
      <c r="Q19" s="39"/>
      <c r="R19" s="157"/>
      <c r="S19" s="141" t="s">
        <v>239</v>
      </c>
      <c r="T19" s="141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</row>
    <row r="20" spans="1:53" x14ac:dyDescent="0.25">
      <c r="A20" s="64" t="s">
        <v>638</v>
      </c>
      <c r="B20" s="20"/>
      <c r="C20" s="20"/>
      <c r="D20" s="21"/>
      <c r="E20" s="21"/>
      <c r="F20" s="21"/>
      <c r="G20" s="21"/>
      <c r="H20" s="21"/>
      <c r="I20" s="21"/>
      <c r="J20" s="21"/>
      <c r="K20" s="21"/>
      <c r="L20" s="22"/>
      <c r="M20" s="39"/>
      <c r="N20" s="109"/>
      <c r="O20" s="110"/>
      <c r="P20" s="39"/>
      <c r="Q20" s="39"/>
      <c r="S20" s="141" t="s">
        <v>238</v>
      </c>
      <c r="T20" s="141">
        <v>0</v>
      </c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</row>
    <row r="21" spans="1:53" x14ac:dyDescent="0.25">
      <c r="A21" s="23"/>
      <c r="B21" s="24" t="s">
        <v>118</v>
      </c>
      <c r="C21" s="24"/>
      <c r="D21" s="25"/>
      <c r="E21" s="25"/>
      <c r="F21" s="25"/>
      <c r="G21" s="25"/>
      <c r="H21" s="25"/>
      <c r="I21" s="25"/>
      <c r="J21" s="25"/>
      <c r="K21" s="25"/>
      <c r="L21" s="26"/>
      <c r="M21" s="39"/>
      <c r="N21" s="109"/>
      <c r="O21" s="99"/>
      <c r="P21" s="39"/>
      <c r="S21" s="141" t="s">
        <v>47</v>
      </c>
      <c r="T21" s="141">
        <v>1</v>
      </c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</row>
    <row r="22" spans="1:53" ht="15.75" thickBot="1" x14ac:dyDescent="0.3">
      <c r="A22" s="27"/>
      <c r="B22" s="28" t="s">
        <v>119</v>
      </c>
      <c r="C22" s="28"/>
      <c r="D22" s="29"/>
      <c r="E22" s="29"/>
      <c r="F22" s="29"/>
      <c r="G22" s="29"/>
      <c r="H22" s="29"/>
      <c r="I22" s="29"/>
      <c r="J22" s="29"/>
      <c r="K22" s="29"/>
      <c r="L22" s="30"/>
      <c r="M22" s="39"/>
      <c r="N22" s="109"/>
      <c r="O22" s="102"/>
      <c r="P22" s="39"/>
      <c r="Q22" s="39"/>
      <c r="S22" s="141" t="s">
        <v>48</v>
      </c>
      <c r="T22" s="141">
        <v>2</v>
      </c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</row>
    <row r="23" spans="1:53" x14ac:dyDescent="0.25">
      <c r="A23" s="64" t="s">
        <v>639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1"/>
      <c r="M23" s="39"/>
      <c r="N23" s="33"/>
      <c r="O23" s="102"/>
      <c r="P23" s="111"/>
      <c r="Q23" s="39"/>
      <c r="S23" s="141" t="s">
        <v>49</v>
      </c>
      <c r="T23" s="141">
        <v>3</v>
      </c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</row>
    <row r="24" spans="1:53" x14ac:dyDescent="0.25">
      <c r="A24" s="12"/>
      <c r="B24" s="13" t="s">
        <v>120</v>
      </c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39"/>
      <c r="N24" s="33"/>
      <c r="O24" s="102"/>
      <c r="P24" s="39"/>
      <c r="Q24" s="39"/>
      <c r="S24" s="141" t="s">
        <v>241</v>
      </c>
      <c r="T24" s="141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</row>
    <row r="25" spans="1:53" ht="15.75" thickBot="1" x14ac:dyDescent="0.3">
      <c r="A25" s="31"/>
      <c r="B25" s="16" t="s">
        <v>121</v>
      </c>
      <c r="C25" s="16"/>
      <c r="D25" s="16"/>
      <c r="E25" s="16"/>
      <c r="F25" s="16"/>
      <c r="G25" s="16"/>
      <c r="H25" s="16"/>
      <c r="I25" s="16"/>
      <c r="J25" s="16"/>
      <c r="K25" s="16"/>
      <c r="L25" s="17"/>
      <c r="M25" s="39"/>
      <c r="N25" s="33"/>
      <c r="O25" s="102"/>
      <c r="P25" s="39"/>
      <c r="Q25" s="39"/>
      <c r="S25" s="141" t="s">
        <v>22</v>
      </c>
      <c r="T25" s="141">
        <v>0</v>
      </c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</row>
    <row r="26" spans="1:53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102">
        <f>SUM(O3:O22)</f>
        <v>40</v>
      </c>
      <c r="P26" s="39"/>
      <c r="Q26" s="39"/>
      <c r="S26" s="141" t="s">
        <v>240</v>
      </c>
      <c r="T26" s="141">
        <v>1</v>
      </c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</row>
    <row r="27" spans="1:53" x14ac:dyDescent="0.25">
      <c r="A27" s="112"/>
      <c r="B27" s="112"/>
      <c r="C27" s="112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102"/>
      <c r="P27" s="39"/>
      <c r="Q27" s="39"/>
      <c r="S27" s="141" t="s">
        <v>606</v>
      </c>
      <c r="T27" s="141">
        <v>2</v>
      </c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</row>
    <row r="28" spans="1:53" x14ac:dyDescent="0.25">
      <c r="A28" s="39" t="s">
        <v>57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102"/>
      <c r="P28" s="39"/>
      <c r="Q28" s="39"/>
      <c r="S28" s="141" t="s">
        <v>243</v>
      </c>
      <c r="T28" s="141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</row>
    <row r="29" spans="1:53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102"/>
      <c r="P29" s="39"/>
      <c r="Q29" s="39"/>
      <c r="S29" s="141" t="s">
        <v>22</v>
      </c>
      <c r="T29" s="141">
        <v>0</v>
      </c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</row>
    <row r="30" spans="1:53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02"/>
      <c r="P30" s="39"/>
      <c r="Q30" s="39"/>
      <c r="S30" s="141" t="s">
        <v>242</v>
      </c>
      <c r="T30" s="141">
        <v>1</v>
      </c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</row>
    <row r="31" spans="1:53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102"/>
      <c r="P31" s="39"/>
      <c r="Q31" s="39"/>
      <c r="S31" s="141" t="s">
        <v>607</v>
      </c>
      <c r="T31" s="141">
        <v>2</v>
      </c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</row>
    <row r="32" spans="1:53" x14ac:dyDescent="0.25">
      <c r="A32" s="39"/>
      <c r="B32" s="112"/>
      <c r="C32" s="112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102"/>
      <c r="P32" s="39"/>
      <c r="Q32" s="39"/>
      <c r="S32" s="141" t="s">
        <v>588</v>
      </c>
      <c r="T32" s="141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</row>
    <row r="33" spans="1:53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102"/>
      <c r="P33" s="39"/>
      <c r="Q33" s="39"/>
      <c r="S33" s="141" t="s">
        <v>42</v>
      </c>
      <c r="T33" s="141">
        <v>0</v>
      </c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</row>
    <row r="34" spans="1:53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102"/>
      <c r="P34" s="39"/>
      <c r="Q34" s="39"/>
      <c r="S34" s="141" t="s">
        <v>43</v>
      </c>
      <c r="T34" s="141">
        <v>1</v>
      </c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</row>
    <row r="35" spans="1:53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102"/>
      <c r="P35" s="39"/>
      <c r="Q35" s="39"/>
      <c r="S35" s="141" t="s">
        <v>44</v>
      </c>
      <c r="T35" s="141">
        <v>2</v>
      </c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</row>
    <row r="36" spans="1:53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102"/>
      <c r="P36" s="39"/>
      <c r="Q36" s="39"/>
      <c r="S36" s="141" t="s">
        <v>45</v>
      </c>
      <c r="T36" s="141">
        <v>3</v>
      </c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</row>
    <row r="37" spans="1:53" x14ac:dyDescent="0.25">
      <c r="A37" s="39"/>
      <c r="B37" s="39"/>
      <c r="C37" s="112"/>
      <c r="D37" s="112"/>
      <c r="E37" s="112"/>
      <c r="F37" s="39"/>
      <c r="G37" s="39"/>
      <c r="H37" s="39"/>
      <c r="I37" s="39"/>
      <c r="J37" s="39"/>
      <c r="K37" s="39"/>
      <c r="L37" s="39"/>
      <c r="M37" s="39"/>
      <c r="N37" s="39"/>
      <c r="O37" s="102"/>
      <c r="P37" s="39"/>
      <c r="Q37" s="39"/>
      <c r="S37" s="141"/>
      <c r="T37" s="141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</row>
    <row r="38" spans="1:53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102"/>
      <c r="P38" s="39"/>
      <c r="Q38" s="39"/>
      <c r="S38" s="141"/>
      <c r="T38" s="141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</row>
    <row r="39" spans="1:53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102"/>
      <c r="P39" s="39"/>
      <c r="Q39" s="39"/>
      <c r="S39" s="141"/>
      <c r="T39" s="141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</row>
    <row r="40" spans="1:5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102"/>
      <c r="P40" s="39"/>
      <c r="Q40" s="39"/>
      <c r="S40" s="141"/>
      <c r="T40" s="141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</row>
    <row r="41" spans="1:5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102"/>
      <c r="P41" s="39"/>
      <c r="Q41" s="39"/>
      <c r="S41" s="141"/>
      <c r="T41" s="141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</row>
    <row r="42" spans="1:53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102"/>
      <c r="P42" s="39"/>
      <c r="Q42" s="39"/>
      <c r="S42" s="141"/>
      <c r="T42" s="141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</row>
    <row r="43" spans="1:53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102"/>
      <c r="P43" s="39"/>
      <c r="Q43" s="39"/>
      <c r="S43" s="141"/>
      <c r="T43" s="141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</row>
    <row r="44" spans="1:53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102"/>
      <c r="P44" s="39"/>
      <c r="Q44" s="39"/>
      <c r="S44" s="141"/>
      <c r="T44" s="141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</row>
    <row r="45" spans="1:53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102"/>
      <c r="P45" s="39"/>
      <c r="Q45" s="39"/>
      <c r="S45" s="141"/>
      <c r="T45" s="141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</row>
    <row r="46" spans="1:53" s="39" customFormat="1" x14ac:dyDescent="0.25">
      <c r="O46" s="102"/>
      <c r="S46" s="141"/>
      <c r="T46" s="141"/>
    </row>
    <row r="47" spans="1:53" s="39" customFormat="1" x14ac:dyDescent="0.25">
      <c r="O47" s="102"/>
      <c r="S47" s="141"/>
      <c r="T47" s="141"/>
    </row>
    <row r="48" spans="1:53" s="39" customFormat="1" x14ac:dyDescent="0.25">
      <c r="O48" s="102"/>
      <c r="S48" s="141"/>
      <c r="T48" s="141"/>
    </row>
    <row r="49" spans="15:20" s="39" customFormat="1" x14ac:dyDescent="0.25">
      <c r="O49" s="102"/>
      <c r="S49" s="141"/>
      <c r="T49" s="141"/>
    </row>
    <row r="50" spans="15:20" s="39" customFormat="1" x14ac:dyDescent="0.25">
      <c r="O50" s="102"/>
      <c r="S50" s="141"/>
      <c r="T50" s="141"/>
    </row>
    <row r="51" spans="15:20" s="39" customFormat="1" x14ac:dyDescent="0.25">
      <c r="O51" s="102"/>
      <c r="S51" s="141"/>
      <c r="T51" s="141"/>
    </row>
    <row r="52" spans="15:20" s="39" customFormat="1" x14ac:dyDescent="0.25">
      <c r="O52" s="102"/>
      <c r="S52" s="141"/>
      <c r="T52" s="141"/>
    </row>
    <row r="53" spans="15:20" s="39" customFormat="1" x14ac:dyDescent="0.25">
      <c r="O53" s="102"/>
      <c r="S53" s="141"/>
      <c r="T53" s="141"/>
    </row>
    <row r="54" spans="15:20" s="39" customFormat="1" x14ac:dyDescent="0.25">
      <c r="O54" s="102"/>
      <c r="S54" s="141"/>
      <c r="T54" s="141"/>
    </row>
    <row r="55" spans="15:20" s="39" customFormat="1" x14ac:dyDescent="0.25">
      <c r="O55" s="102"/>
      <c r="S55" s="141"/>
      <c r="T55" s="141"/>
    </row>
    <row r="56" spans="15:20" s="39" customFormat="1" x14ac:dyDescent="0.25">
      <c r="O56" s="102"/>
      <c r="S56" s="141"/>
      <c r="T56" s="141"/>
    </row>
    <row r="57" spans="15:20" s="39" customFormat="1" x14ac:dyDescent="0.25">
      <c r="O57" s="102"/>
      <c r="S57" s="141"/>
      <c r="T57" s="141"/>
    </row>
    <row r="58" spans="15:20" s="39" customFormat="1" x14ac:dyDescent="0.25">
      <c r="O58" s="102"/>
      <c r="S58" s="141"/>
      <c r="T58" s="141"/>
    </row>
    <row r="59" spans="15:20" s="39" customFormat="1" x14ac:dyDescent="0.25">
      <c r="O59" s="102"/>
      <c r="S59" s="141"/>
      <c r="T59" s="141"/>
    </row>
    <row r="60" spans="15:20" s="39" customFormat="1" x14ac:dyDescent="0.25">
      <c r="O60" s="102"/>
      <c r="S60" s="141"/>
      <c r="T60" s="141"/>
    </row>
    <row r="61" spans="15:20" s="39" customFormat="1" x14ac:dyDescent="0.25">
      <c r="O61" s="102"/>
      <c r="S61" s="141"/>
      <c r="T61" s="141"/>
    </row>
    <row r="62" spans="15:20" s="39" customFormat="1" x14ac:dyDescent="0.25">
      <c r="O62" s="102"/>
      <c r="S62" s="141"/>
      <c r="T62" s="141"/>
    </row>
    <row r="63" spans="15:20" s="39" customFormat="1" x14ac:dyDescent="0.25">
      <c r="O63" s="102"/>
      <c r="S63" s="141"/>
      <c r="T63" s="141"/>
    </row>
    <row r="64" spans="15:20" s="39" customFormat="1" x14ac:dyDescent="0.25">
      <c r="O64" s="102"/>
      <c r="S64" s="141"/>
      <c r="T64" s="141"/>
    </row>
    <row r="65" spans="15:20" s="39" customFormat="1" x14ac:dyDescent="0.25">
      <c r="O65" s="102"/>
      <c r="S65" s="141"/>
      <c r="T65" s="141"/>
    </row>
    <row r="66" spans="15:20" s="39" customFormat="1" x14ac:dyDescent="0.25">
      <c r="O66" s="102"/>
      <c r="S66" s="141"/>
      <c r="T66" s="141"/>
    </row>
    <row r="67" spans="15:20" s="39" customFormat="1" x14ac:dyDescent="0.25">
      <c r="O67" s="102"/>
      <c r="S67" s="141"/>
      <c r="T67" s="141"/>
    </row>
    <row r="68" spans="15:20" s="39" customFormat="1" x14ac:dyDescent="0.25">
      <c r="O68" s="102"/>
      <c r="S68" s="141"/>
      <c r="T68" s="141"/>
    </row>
    <row r="69" spans="15:20" s="39" customFormat="1" x14ac:dyDescent="0.25">
      <c r="O69" s="102"/>
      <c r="S69" s="141"/>
      <c r="T69" s="141"/>
    </row>
    <row r="70" spans="15:20" s="39" customFormat="1" x14ac:dyDescent="0.25">
      <c r="O70" s="102"/>
      <c r="S70" s="141"/>
      <c r="T70" s="141"/>
    </row>
    <row r="71" spans="15:20" s="39" customFormat="1" x14ac:dyDescent="0.25">
      <c r="O71" s="102"/>
      <c r="S71" s="141"/>
      <c r="T71" s="141"/>
    </row>
    <row r="72" spans="15:20" s="39" customFormat="1" x14ac:dyDescent="0.25">
      <c r="O72" s="102"/>
      <c r="S72" s="141"/>
      <c r="T72" s="141"/>
    </row>
    <row r="73" spans="15:20" s="39" customFormat="1" x14ac:dyDescent="0.25">
      <c r="O73" s="102"/>
      <c r="S73" s="141"/>
      <c r="T73" s="141"/>
    </row>
    <row r="74" spans="15:20" s="39" customFormat="1" x14ac:dyDescent="0.25">
      <c r="O74" s="102"/>
      <c r="S74" s="141"/>
      <c r="T74" s="141"/>
    </row>
    <row r="75" spans="15:20" s="39" customFormat="1" x14ac:dyDescent="0.25">
      <c r="O75" s="102"/>
      <c r="S75" s="141"/>
      <c r="T75" s="141"/>
    </row>
    <row r="76" spans="15:20" s="39" customFormat="1" x14ac:dyDescent="0.25">
      <c r="O76" s="102"/>
      <c r="S76" s="141"/>
      <c r="T76" s="141"/>
    </row>
    <row r="77" spans="15:20" s="39" customFormat="1" x14ac:dyDescent="0.25">
      <c r="O77" s="102"/>
      <c r="S77" s="141"/>
      <c r="T77" s="141"/>
    </row>
    <row r="78" spans="15:20" s="39" customFormat="1" x14ac:dyDescent="0.25">
      <c r="O78" s="102"/>
      <c r="S78" s="141"/>
      <c r="T78" s="141"/>
    </row>
    <row r="79" spans="15:20" s="39" customFormat="1" x14ac:dyDescent="0.25">
      <c r="O79" s="102"/>
      <c r="S79" s="141"/>
      <c r="T79" s="141"/>
    </row>
    <row r="80" spans="15:20" s="39" customFormat="1" x14ac:dyDescent="0.25">
      <c r="O80" s="102"/>
      <c r="S80" s="141"/>
      <c r="T80" s="141"/>
    </row>
    <row r="81" spans="15:20" s="39" customFormat="1" x14ac:dyDescent="0.25">
      <c r="O81" s="102"/>
      <c r="S81" s="141"/>
      <c r="T81" s="141"/>
    </row>
    <row r="82" spans="15:20" s="39" customFormat="1" x14ac:dyDescent="0.25">
      <c r="O82" s="102"/>
      <c r="S82" s="141"/>
      <c r="T82" s="141"/>
    </row>
    <row r="83" spans="15:20" s="39" customFormat="1" x14ac:dyDescent="0.25">
      <c r="O83" s="102"/>
      <c r="S83" s="141"/>
      <c r="T83" s="141"/>
    </row>
    <row r="84" spans="15:20" s="39" customFormat="1" x14ac:dyDescent="0.25">
      <c r="O84" s="102"/>
      <c r="S84" s="141"/>
      <c r="T84" s="141"/>
    </row>
    <row r="85" spans="15:20" s="39" customFormat="1" x14ac:dyDescent="0.25">
      <c r="O85" s="102"/>
      <c r="S85" s="141"/>
      <c r="T85" s="141"/>
    </row>
    <row r="86" spans="15:20" s="39" customFormat="1" x14ac:dyDescent="0.25">
      <c r="O86" s="102"/>
      <c r="S86" s="141"/>
      <c r="T86" s="141"/>
    </row>
    <row r="87" spans="15:20" s="39" customFormat="1" x14ac:dyDescent="0.25">
      <c r="O87" s="102"/>
      <c r="S87" s="141"/>
      <c r="T87" s="141"/>
    </row>
    <row r="88" spans="15:20" s="39" customFormat="1" x14ac:dyDescent="0.25">
      <c r="O88" s="102"/>
      <c r="S88" s="141"/>
      <c r="T88" s="141"/>
    </row>
    <row r="89" spans="15:20" s="39" customFormat="1" x14ac:dyDescent="0.25">
      <c r="O89" s="102"/>
      <c r="S89" s="141"/>
      <c r="T89" s="141"/>
    </row>
    <row r="90" spans="15:20" s="39" customFormat="1" x14ac:dyDescent="0.25">
      <c r="O90" s="102"/>
      <c r="S90" s="141"/>
      <c r="T90" s="141"/>
    </row>
    <row r="91" spans="15:20" s="39" customFormat="1" x14ac:dyDescent="0.25">
      <c r="O91" s="102"/>
      <c r="S91" s="141"/>
      <c r="T91" s="141"/>
    </row>
    <row r="92" spans="15:20" s="39" customFormat="1" x14ac:dyDescent="0.25">
      <c r="O92" s="102"/>
      <c r="S92" s="141"/>
      <c r="T92" s="141"/>
    </row>
    <row r="93" spans="15:20" s="39" customFormat="1" x14ac:dyDescent="0.25">
      <c r="O93" s="102"/>
      <c r="S93" s="141"/>
      <c r="T93" s="141"/>
    </row>
    <row r="94" spans="15:20" s="39" customFormat="1" x14ac:dyDescent="0.25">
      <c r="O94" s="102"/>
      <c r="S94" s="141"/>
      <c r="T94" s="141"/>
    </row>
    <row r="95" spans="15:20" s="39" customFormat="1" x14ac:dyDescent="0.25">
      <c r="O95" s="102"/>
      <c r="S95" s="141"/>
      <c r="T95" s="141"/>
    </row>
    <row r="96" spans="15:20" s="39" customFormat="1" x14ac:dyDescent="0.25">
      <c r="O96" s="102"/>
      <c r="S96" s="141"/>
      <c r="T96" s="141"/>
    </row>
    <row r="97" spans="15:20" s="39" customFormat="1" x14ac:dyDescent="0.25">
      <c r="O97" s="102"/>
      <c r="S97" s="141"/>
      <c r="T97" s="141"/>
    </row>
    <row r="98" spans="15:20" s="39" customFormat="1" x14ac:dyDescent="0.25">
      <c r="O98" s="102"/>
      <c r="S98" s="141"/>
      <c r="T98" s="141"/>
    </row>
    <row r="99" spans="15:20" s="39" customFormat="1" x14ac:dyDescent="0.25">
      <c r="O99" s="102"/>
      <c r="S99" s="141"/>
      <c r="T99" s="141"/>
    </row>
    <row r="100" spans="15:20" s="39" customFormat="1" x14ac:dyDescent="0.25">
      <c r="O100" s="102"/>
      <c r="S100" s="141"/>
      <c r="T100" s="141"/>
    </row>
    <row r="101" spans="15:20" s="39" customFormat="1" x14ac:dyDescent="0.25">
      <c r="O101" s="102"/>
      <c r="S101" s="141"/>
      <c r="T101" s="141"/>
    </row>
    <row r="102" spans="15:20" s="39" customFormat="1" x14ac:dyDescent="0.25">
      <c r="O102" s="102"/>
      <c r="S102" s="141"/>
      <c r="T102" s="141"/>
    </row>
    <row r="103" spans="15:20" s="39" customFormat="1" x14ac:dyDescent="0.25">
      <c r="O103" s="102"/>
      <c r="S103" s="141"/>
      <c r="T103" s="141"/>
    </row>
    <row r="104" spans="15:20" s="39" customFormat="1" x14ac:dyDescent="0.25">
      <c r="O104" s="102"/>
      <c r="S104" s="141"/>
      <c r="T104" s="141"/>
    </row>
    <row r="105" spans="15:20" s="39" customFormat="1" x14ac:dyDescent="0.25">
      <c r="O105" s="102"/>
      <c r="S105" s="141"/>
      <c r="T105" s="141"/>
    </row>
    <row r="106" spans="15:20" s="39" customFormat="1" x14ac:dyDescent="0.25">
      <c r="O106" s="102"/>
      <c r="S106" s="141"/>
      <c r="T106" s="141"/>
    </row>
    <row r="107" spans="15:20" s="39" customFormat="1" x14ac:dyDescent="0.25">
      <c r="O107" s="102"/>
      <c r="S107" s="141"/>
      <c r="T107" s="141"/>
    </row>
    <row r="108" spans="15:20" s="39" customFormat="1" x14ac:dyDescent="0.25">
      <c r="O108" s="102"/>
      <c r="S108" s="141"/>
      <c r="T108" s="141"/>
    </row>
    <row r="109" spans="15:20" s="39" customFormat="1" x14ac:dyDescent="0.25">
      <c r="O109" s="102"/>
      <c r="S109" s="141"/>
      <c r="T109" s="141"/>
    </row>
    <row r="110" spans="15:20" s="39" customFormat="1" x14ac:dyDescent="0.25">
      <c r="O110" s="102"/>
      <c r="S110" s="141"/>
      <c r="T110" s="141"/>
    </row>
    <row r="111" spans="15:20" s="39" customFormat="1" x14ac:dyDescent="0.25">
      <c r="O111" s="102"/>
      <c r="S111" s="141"/>
      <c r="T111" s="141"/>
    </row>
    <row r="112" spans="15:20" s="39" customFormat="1" x14ac:dyDescent="0.25">
      <c r="O112" s="102"/>
      <c r="S112" s="141"/>
      <c r="T112" s="141"/>
    </row>
    <row r="113" spans="15:20" s="39" customFormat="1" x14ac:dyDescent="0.25">
      <c r="O113" s="102"/>
      <c r="S113" s="141"/>
      <c r="T113" s="141"/>
    </row>
    <row r="114" spans="15:20" s="39" customFormat="1" x14ac:dyDescent="0.25">
      <c r="O114" s="102"/>
      <c r="S114" s="141"/>
      <c r="T114" s="141"/>
    </row>
    <row r="115" spans="15:20" s="39" customFormat="1" x14ac:dyDescent="0.25">
      <c r="O115" s="102"/>
      <c r="S115" s="141"/>
      <c r="T115" s="141"/>
    </row>
    <row r="116" spans="15:20" s="39" customFormat="1" x14ac:dyDescent="0.25">
      <c r="O116" s="102"/>
      <c r="S116" s="141"/>
      <c r="T116" s="141"/>
    </row>
    <row r="117" spans="15:20" s="39" customFormat="1" x14ac:dyDescent="0.25">
      <c r="O117" s="102"/>
      <c r="S117" s="141"/>
      <c r="T117" s="141"/>
    </row>
    <row r="118" spans="15:20" s="39" customFormat="1" x14ac:dyDescent="0.25">
      <c r="O118" s="102"/>
      <c r="S118" s="141"/>
      <c r="T118" s="141"/>
    </row>
    <row r="119" spans="15:20" s="39" customFormat="1" x14ac:dyDescent="0.25">
      <c r="O119" s="102"/>
      <c r="S119" s="141"/>
      <c r="T119" s="141"/>
    </row>
    <row r="120" spans="15:20" s="39" customFormat="1" x14ac:dyDescent="0.25">
      <c r="O120" s="102"/>
      <c r="S120" s="141"/>
      <c r="T120" s="141"/>
    </row>
    <row r="121" spans="15:20" s="39" customFormat="1" x14ac:dyDescent="0.25">
      <c r="O121" s="102"/>
      <c r="S121" s="141"/>
      <c r="T121" s="141"/>
    </row>
    <row r="122" spans="15:20" s="39" customFormat="1" x14ac:dyDescent="0.25">
      <c r="O122" s="102"/>
      <c r="S122" s="141"/>
      <c r="T122" s="141"/>
    </row>
    <row r="123" spans="15:20" s="39" customFormat="1" x14ac:dyDescent="0.25">
      <c r="O123" s="102"/>
      <c r="S123" s="141"/>
      <c r="T123" s="141"/>
    </row>
    <row r="124" spans="15:20" s="39" customFormat="1" x14ac:dyDescent="0.25">
      <c r="O124" s="102"/>
      <c r="S124" s="141"/>
      <c r="T124" s="141"/>
    </row>
    <row r="125" spans="15:20" s="39" customFormat="1" x14ac:dyDescent="0.25">
      <c r="O125" s="102"/>
      <c r="S125" s="141"/>
      <c r="T125" s="141"/>
    </row>
    <row r="126" spans="15:20" s="39" customFormat="1" x14ac:dyDescent="0.25">
      <c r="O126" s="102"/>
      <c r="S126" s="141"/>
      <c r="T126" s="141"/>
    </row>
    <row r="127" spans="15:20" s="39" customFormat="1" x14ac:dyDescent="0.25">
      <c r="O127" s="102"/>
      <c r="S127" s="141"/>
      <c r="T127" s="141"/>
    </row>
    <row r="128" spans="15:20" s="39" customFormat="1" x14ac:dyDescent="0.25">
      <c r="O128" s="102"/>
      <c r="S128" s="141"/>
      <c r="T128" s="141"/>
    </row>
    <row r="129" spans="15:20" s="39" customFormat="1" x14ac:dyDescent="0.25">
      <c r="O129" s="102"/>
      <c r="S129" s="141"/>
      <c r="T129" s="141"/>
    </row>
  </sheetData>
  <mergeCells count="5">
    <mergeCell ref="A2:K2"/>
    <mergeCell ref="A16:L16"/>
    <mergeCell ref="A13:I13"/>
    <mergeCell ref="A1:L1"/>
    <mergeCell ref="N1:P1"/>
  </mergeCells>
  <phoneticPr fontId="6" type="noConversion"/>
  <dataValidations count="9">
    <dataValidation type="list" allowBlank="1" showErrorMessage="1" sqref="D3">
      <formula1>p</formula1>
    </dataValidation>
    <dataValidation type="list" allowBlank="1" showInputMessage="1" showErrorMessage="1" sqref="L3">
      <formula1>NuSeAsTa</formula1>
    </dataValidation>
    <dataValidation type="list" allowBlank="1" showInputMessage="1" showErrorMessage="1" sqref="L4 L6:L7">
      <formula1>Compo</formula1>
    </dataValidation>
    <dataValidation type="list" allowBlank="1" showInputMessage="1" showErrorMessage="1" sqref="L8">
      <formula1>MuiTo</formula1>
    </dataValidation>
    <dataValidation type="list" allowBlank="1" showInputMessage="1" showErrorMessage="1" sqref="L5">
      <formula1>MuiTa</formula1>
    </dataValidation>
    <dataValidation type="list" allowBlank="1" showInputMessage="1" showErrorMessage="1" sqref="L10">
      <formula1>CamAg</formula1>
    </dataValidation>
    <dataValidation type="list" allowBlank="1" showInputMessage="1" showErrorMessage="1" sqref="L11">
      <formula1>Quali</formula1>
    </dataValidation>
    <dataValidation type="list" allowBlank="1" showInputMessage="1" showErrorMessage="1" sqref="L12">
      <formula1>Etar</formula1>
    </dataValidation>
    <dataValidation type="list" allowBlank="1" showInputMessage="1" showErrorMessage="1" sqref="L9">
      <formula1>MaNe</formula1>
    </dataValidation>
  </dataValidations>
  <hyperlinks>
    <hyperlink ref="A13:I13" location="'Apuramento inq. alunos'!A1" display="Inquérito aos alunos (questão de C e D)  /Sondagem "/>
    <hyperlink ref="Q16" location="'Resultados globais'!A1" display="Apuramento global de resultados"/>
    <hyperlink ref="Q15" location="'Apuramento inq. alunos'!A1" display="Apuramento do Inquérito aos alunos"/>
    <hyperlink ref="Q3" location="Resíduos!A1" display="Resíduos"/>
    <hyperlink ref="Q4" location="Água!A1" display="Água"/>
    <hyperlink ref="Q5" location="Energia!A1" display="Energia"/>
    <hyperlink ref="Q11" location="Mobilidade!A1" display="Mobilidade"/>
    <hyperlink ref="Q12" location="Ruído!A1" display="Ruido"/>
    <hyperlink ref="Q6" location="'Espaços Exteriores'!A1" display="Espaços exteriores"/>
    <hyperlink ref="Q7" location="Biodiversidade!A1" display="Biodiversidade"/>
    <hyperlink ref="Q14" location="'Gestão Ambiental da escola'!A1" display="Gestão ambiental"/>
    <hyperlink ref="Q13" location="Alimentação!A1" display="Alimentação"/>
    <hyperlink ref="Q8" location="'Agricultura Biológica'!A1" display="Ag. Biológica"/>
    <hyperlink ref="Q9" location="Floresta!A1" display="Floresta"/>
    <hyperlink ref="Q10" location="Mar!A1" display="Mar"/>
  </hyperlink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:X51"/>
  <sheetViews>
    <sheetView zoomScale="90" zoomScaleNormal="90" workbookViewId="0">
      <selection activeCell="K21" sqref="K21"/>
    </sheetView>
  </sheetViews>
  <sheetFormatPr defaultRowHeight="15" x14ac:dyDescent="0.25"/>
  <cols>
    <col min="2" max="2" width="16.85546875" customWidth="1"/>
    <col min="10" max="10" width="20" customWidth="1"/>
    <col min="11" max="11" width="12" style="33" customWidth="1"/>
    <col min="12" max="12" width="10" customWidth="1"/>
    <col min="13" max="13" width="9.140625" style="40"/>
    <col min="14" max="14" width="25.85546875" customWidth="1"/>
    <col min="15" max="15" width="24.7109375" customWidth="1"/>
    <col min="17" max="17" width="9.140625" style="35"/>
    <col min="18" max="19" width="9.140625" style="441"/>
  </cols>
  <sheetData>
    <row r="1" spans="1:24" ht="19.5" thickBot="1" x14ac:dyDescent="0.35">
      <c r="A1" s="545" t="s">
        <v>343</v>
      </c>
      <c r="B1" s="546"/>
      <c r="C1" s="546"/>
      <c r="D1" s="546"/>
      <c r="E1" s="546"/>
      <c r="F1" s="546"/>
      <c r="G1" s="546"/>
      <c r="H1" s="546"/>
      <c r="I1" s="546"/>
      <c r="J1" s="547"/>
      <c r="K1" s="168"/>
      <c r="L1" s="548" t="s">
        <v>340</v>
      </c>
      <c r="M1" s="549"/>
      <c r="N1" s="550"/>
      <c r="Q1" s="39"/>
      <c r="R1" s="141"/>
      <c r="S1" s="141"/>
      <c r="T1" s="156"/>
      <c r="U1" s="39"/>
      <c r="V1" s="39"/>
      <c r="W1" s="39"/>
      <c r="X1" s="39"/>
    </row>
    <row r="2" spans="1:24" ht="23.25" customHeight="1" thickBot="1" x14ac:dyDescent="0.3">
      <c r="A2" s="560" t="s">
        <v>0</v>
      </c>
      <c r="B2" s="561"/>
      <c r="C2" s="561"/>
      <c r="D2" s="561"/>
      <c r="E2" s="561"/>
      <c r="F2" s="561"/>
      <c r="G2" s="561"/>
      <c r="H2" s="561"/>
      <c r="I2" s="562"/>
      <c r="J2" s="127" t="s">
        <v>122</v>
      </c>
      <c r="K2" s="118"/>
      <c r="L2" s="264" t="s">
        <v>194</v>
      </c>
      <c r="M2" s="337" t="s">
        <v>275</v>
      </c>
      <c r="N2" s="338" t="s">
        <v>171</v>
      </c>
      <c r="O2" s="229" t="s">
        <v>402</v>
      </c>
      <c r="P2" s="39"/>
      <c r="Q2" s="39"/>
      <c r="R2" s="141"/>
      <c r="S2" s="141"/>
      <c r="T2" s="39"/>
      <c r="U2" s="39"/>
      <c r="V2" s="39"/>
      <c r="W2" s="39"/>
      <c r="X2" s="39"/>
    </row>
    <row r="3" spans="1:24" ht="15.75" customHeight="1" thickBot="1" x14ac:dyDescent="0.4">
      <c r="A3" s="77" t="s">
        <v>135</v>
      </c>
      <c r="B3" s="69"/>
      <c r="C3" s="69"/>
      <c r="D3" s="69"/>
      <c r="E3" s="69"/>
      <c r="F3" s="69"/>
      <c r="G3" s="69"/>
      <c r="H3" s="69"/>
      <c r="I3" s="70"/>
      <c r="J3" s="41"/>
      <c r="K3" s="118"/>
      <c r="L3" s="197" t="e">
        <f>VLOOKUP(J3,CompoTa,2,FALSE)</f>
        <v>#N/A</v>
      </c>
      <c r="M3" s="210">
        <v>4</v>
      </c>
      <c r="N3" s="421" t="e">
        <f xml:space="preserve"> SUM(L3:L19)</f>
        <v>#N/A</v>
      </c>
      <c r="O3" s="200" t="s">
        <v>153</v>
      </c>
      <c r="P3" s="39"/>
      <c r="Q3" s="39"/>
      <c r="R3" s="141"/>
      <c r="S3" s="141"/>
      <c r="T3" s="39"/>
      <c r="U3" s="39"/>
      <c r="V3" s="39"/>
      <c r="W3" s="39"/>
      <c r="X3" s="39"/>
    </row>
    <row r="4" spans="1:24" ht="15.75" customHeight="1" thickBot="1" x14ac:dyDescent="0.4">
      <c r="A4" s="78" t="s">
        <v>58</v>
      </c>
      <c r="B4" s="69"/>
      <c r="C4" s="69"/>
      <c r="D4" s="69"/>
      <c r="E4" s="69"/>
      <c r="F4" s="69"/>
      <c r="G4" s="69"/>
      <c r="H4" s="69"/>
      <c r="I4" s="70"/>
      <c r="J4" s="41"/>
      <c r="K4" s="118"/>
      <c r="L4" s="197" t="e">
        <f>VLOOKUP(J4,CompoTa,2,FALSE)</f>
        <v>#N/A</v>
      </c>
      <c r="M4" s="210">
        <v>4</v>
      </c>
      <c r="N4" s="88"/>
      <c r="O4" s="201" t="s">
        <v>154</v>
      </c>
      <c r="P4" s="39"/>
      <c r="Q4" s="39"/>
      <c r="R4" s="141"/>
      <c r="S4" s="437">
        <v>0</v>
      </c>
      <c r="T4" s="39"/>
      <c r="U4" s="39"/>
      <c r="V4" s="39"/>
      <c r="W4" s="39"/>
      <c r="X4" s="39"/>
    </row>
    <row r="5" spans="1:24" ht="16.5" thickBot="1" x14ac:dyDescent="0.3">
      <c r="A5" s="78" t="s">
        <v>59</v>
      </c>
      <c r="B5" s="69"/>
      <c r="C5" s="69"/>
      <c r="D5" s="69"/>
      <c r="E5" s="69"/>
      <c r="F5" s="69"/>
      <c r="G5" s="69"/>
      <c r="H5" s="69"/>
      <c r="I5" s="70"/>
      <c r="J5" s="41"/>
      <c r="K5" s="118"/>
      <c r="L5" s="197" t="e">
        <f>VLOOKUP(J5,CompoTa,2,FALSE)</f>
        <v>#N/A</v>
      </c>
      <c r="M5" s="210">
        <v>4</v>
      </c>
      <c r="N5" s="338" t="s">
        <v>170</v>
      </c>
      <c r="O5" s="201" t="s">
        <v>155</v>
      </c>
      <c r="P5" s="39"/>
      <c r="Q5" s="39"/>
      <c r="R5" s="141"/>
      <c r="S5" s="437">
        <v>1</v>
      </c>
      <c r="T5" s="39"/>
      <c r="U5" s="39"/>
      <c r="V5" s="39"/>
      <c r="W5" s="39"/>
      <c r="X5" s="39"/>
    </row>
    <row r="6" spans="1:24" ht="21.75" thickBot="1" x14ac:dyDescent="0.4">
      <c r="A6" s="78" t="s">
        <v>60</v>
      </c>
      <c r="B6" s="69"/>
      <c r="C6" s="69"/>
      <c r="D6" s="69"/>
      <c r="E6" s="69"/>
      <c r="F6" s="69"/>
      <c r="G6" s="69"/>
      <c r="H6" s="69"/>
      <c r="I6" s="70"/>
      <c r="J6" s="41"/>
      <c r="K6" s="118"/>
      <c r="L6" s="197" t="e">
        <f>VLOOKUP(J6,NeToTa,2,FALSE)</f>
        <v>#N/A</v>
      </c>
      <c r="M6" s="210">
        <v>4</v>
      </c>
      <c r="N6" s="422" t="e">
        <f>N3/M24</f>
        <v>#N/A</v>
      </c>
      <c r="O6" s="201" t="s">
        <v>157</v>
      </c>
      <c r="P6" s="39"/>
      <c r="Q6" s="39"/>
      <c r="R6" s="141"/>
      <c r="S6" s="437">
        <v>2</v>
      </c>
      <c r="T6" s="39"/>
      <c r="U6" s="39"/>
      <c r="V6" s="39"/>
      <c r="W6" s="39"/>
      <c r="X6" s="39"/>
    </row>
    <row r="7" spans="1:24" ht="15.75" customHeight="1" thickBot="1" x14ac:dyDescent="0.3">
      <c r="A7" s="78" t="s">
        <v>63</v>
      </c>
      <c r="B7" s="89"/>
      <c r="C7" s="89"/>
      <c r="D7" s="89"/>
      <c r="E7" s="89"/>
      <c r="F7" s="89"/>
      <c r="G7" s="89"/>
      <c r="H7" s="89"/>
      <c r="I7" s="90"/>
      <c r="J7" s="41"/>
      <c r="K7" s="118"/>
      <c r="L7" s="197" t="e">
        <f>VLOOKUP(J7,CompoTa,2,FALSE)</f>
        <v>#N/A</v>
      </c>
      <c r="M7" s="210">
        <v>4</v>
      </c>
      <c r="O7" s="201" t="s">
        <v>158</v>
      </c>
      <c r="P7" s="39"/>
      <c r="Q7" s="39"/>
      <c r="R7" s="141"/>
      <c r="S7" s="437">
        <v>3</v>
      </c>
      <c r="T7" s="39"/>
      <c r="U7" s="39"/>
      <c r="V7" s="39"/>
      <c r="W7" s="39"/>
      <c r="X7" s="39"/>
    </row>
    <row r="8" spans="1:24" ht="15.75" customHeight="1" thickBot="1" x14ac:dyDescent="0.4">
      <c r="A8" s="78" t="s">
        <v>64</v>
      </c>
      <c r="B8" s="69"/>
      <c r="C8" s="69"/>
      <c r="D8" s="69"/>
      <c r="E8" s="69"/>
      <c r="F8" s="69"/>
      <c r="G8" s="69"/>
      <c r="H8" s="69"/>
      <c r="I8" s="70"/>
      <c r="J8" s="41"/>
      <c r="K8" s="118"/>
      <c r="L8" s="197" t="e">
        <f>VLOOKUP(J8,NaSiTa,2,FALSE)</f>
        <v>#N/A</v>
      </c>
      <c r="M8" s="210">
        <v>2</v>
      </c>
      <c r="N8" s="114"/>
      <c r="O8" s="201" t="s">
        <v>166</v>
      </c>
      <c r="P8" s="39"/>
      <c r="Q8" s="39"/>
      <c r="R8" s="141"/>
      <c r="S8" s="437">
        <v>4</v>
      </c>
      <c r="T8" s="39"/>
      <c r="U8" s="39"/>
      <c r="V8" s="39"/>
      <c r="W8" s="39"/>
      <c r="X8" s="39"/>
    </row>
    <row r="9" spans="1:24" ht="16.5" thickBot="1" x14ac:dyDescent="0.3">
      <c r="A9" s="78" t="s">
        <v>67</v>
      </c>
      <c r="B9" s="69"/>
      <c r="C9" s="69"/>
      <c r="D9" s="69"/>
      <c r="E9" s="69"/>
      <c r="F9" s="69"/>
      <c r="G9" s="69"/>
      <c r="H9" s="69"/>
      <c r="I9" s="70"/>
      <c r="J9" s="41"/>
      <c r="K9" s="118"/>
      <c r="L9" s="197" t="e">
        <f t="shared" ref="L9:L15" si="0">VLOOKUP(J9,NSTA,2,FALSE)</f>
        <v>#N/A</v>
      </c>
      <c r="M9" s="210">
        <v>1</v>
      </c>
      <c r="N9" s="39"/>
      <c r="O9" s="201" t="s">
        <v>168</v>
      </c>
      <c r="P9" s="39"/>
      <c r="Q9" s="39"/>
      <c r="R9" s="141"/>
      <c r="S9" s="141"/>
      <c r="T9" s="39"/>
      <c r="U9" s="39"/>
      <c r="V9" s="39"/>
      <c r="W9" s="39"/>
      <c r="X9" s="39"/>
    </row>
    <row r="10" spans="1:24" ht="16.5" thickBot="1" x14ac:dyDescent="0.3">
      <c r="A10" s="78" t="s">
        <v>68</v>
      </c>
      <c r="B10" s="89"/>
      <c r="C10" s="89"/>
      <c r="D10" s="89"/>
      <c r="E10" s="89"/>
      <c r="F10" s="89"/>
      <c r="G10" s="89"/>
      <c r="H10" s="89"/>
      <c r="I10" s="90"/>
      <c r="J10" s="41"/>
      <c r="K10" s="118"/>
      <c r="L10" s="197" t="e">
        <f t="shared" si="0"/>
        <v>#N/A</v>
      </c>
      <c r="M10" s="210">
        <v>1</v>
      </c>
      <c r="N10" s="39"/>
      <c r="O10" s="201" t="s">
        <v>167</v>
      </c>
      <c r="P10" s="39"/>
      <c r="Q10" s="39"/>
      <c r="R10" s="141" t="s">
        <v>244</v>
      </c>
      <c r="S10" s="141"/>
      <c r="T10" s="39"/>
      <c r="U10" s="39"/>
      <c r="V10" s="39"/>
      <c r="W10" s="39"/>
      <c r="X10" s="39"/>
    </row>
    <row r="11" spans="1:24" ht="16.5" thickBot="1" x14ac:dyDescent="0.3">
      <c r="A11" s="78" t="s">
        <v>69</v>
      </c>
      <c r="B11" s="69"/>
      <c r="C11" s="69"/>
      <c r="D11" s="69"/>
      <c r="E11" s="69"/>
      <c r="F11" s="69"/>
      <c r="G11" s="69"/>
      <c r="H11" s="69"/>
      <c r="I11" s="70"/>
      <c r="J11" s="41"/>
      <c r="K11" s="118"/>
      <c r="L11" s="197" t="e">
        <f t="shared" si="0"/>
        <v>#N/A</v>
      </c>
      <c r="M11" s="210">
        <v>1</v>
      </c>
      <c r="N11" s="39"/>
      <c r="O11" s="201" t="s">
        <v>287</v>
      </c>
      <c r="P11" s="39"/>
      <c r="Q11" s="39"/>
      <c r="R11" s="141" t="s">
        <v>20</v>
      </c>
      <c r="S11" s="141">
        <v>0</v>
      </c>
      <c r="T11" s="39"/>
      <c r="U11" s="39"/>
      <c r="V11" s="39"/>
      <c r="W11" s="39"/>
      <c r="X11" s="39"/>
    </row>
    <row r="12" spans="1:24" ht="16.5" thickBot="1" x14ac:dyDescent="0.3">
      <c r="A12" s="78" t="s">
        <v>70</v>
      </c>
      <c r="B12" s="69"/>
      <c r="C12" s="69"/>
      <c r="D12" s="69"/>
      <c r="E12" s="69"/>
      <c r="F12" s="69"/>
      <c r="G12" s="69"/>
      <c r="H12" s="69"/>
      <c r="I12" s="70"/>
      <c r="J12" s="41"/>
      <c r="K12" s="118"/>
      <c r="L12" s="197" t="e">
        <f t="shared" si="0"/>
        <v>#N/A</v>
      </c>
      <c r="M12" s="210">
        <v>1</v>
      </c>
      <c r="N12" s="39"/>
      <c r="O12" s="201" t="s">
        <v>156</v>
      </c>
      <c r="P12" s="39"/>
      <c r="Q12" s="39"/>
      <c r="R12" s="141" t="s">
        <v>61</v>
      </c>
      <c r="S12" s="141">
        <v>1</v>
      </c>
      <c r="T12" s="39"/>
      <c r="U12" s="39"/>
      <c r="V12" s="39"/>
      <c r="W12" s="39"/>
      <c r="X12" s="39"/>
    </row>
    <row r="13" spans="1:24" ht="16.5" thickBot="1" x14ac:dyDescent="0.3">
      <c r="A13" s="78" t="s">
        <v>71</v>
      </c>
      <c r="B13" s="69"/>
      <c r="C13" s="69"/>
      <c r="D13" s="69"/>
      <c r="E13" s="69"/>
      <c r="F13" s="69"/>
      <c r="G13" s="69"/>
      <c r="H13" s="69"/>
      <c r="I13" s="70"/>
      <c r="J13" s="41"/>
      <c r="K13" s="118"/>
      <c r="L13" s="197" t="e">
        <f t="shared" si="0"/>
        <v>#N/A</v>
      </c>
      <c r="M13" s="210">
        <v>1</v>
      </c>
      <c r="N13" s="39"/>
      <c r="O13" s="201" t="s">
        <v>199</v>
      </c>
      <c r="P13" s="39"/>
      <c r="Q13" s="39"/>
      <c r="R13" s="141" t="s">
        <v>18</v>
      </c>
      <c r="S13" s="141">
        <v>2</v>
      </c>
      <c r="T13" s="39"/>
      <c r="U13" s="39"/>
      <c r="V13" s="39"/>
      <c r="W13" s="39"/>
      <c r="X13" s="39"/>
    </row>
    <row r="14" spans="1:24" ht="16.5" thickBot="1" x14ac:dyDescent="0.3">
      <c r="A14" s="78" t="s">
        <v>72</v>
      </c>
      <c r="B14" s="69"/>
      <c r="C14" s="69"/>
      <c r="D14" s="69"/>
      <c r="E14" s="69"/>
      <c r="F14" s="69"/>
      <c r="G14" s="69"/>
      <c r="H14" s="69"/>
      <c r="I14" s="70"/>
      <c r="J14" s="41"/>
      <c r="K14" s="118"/>
      <c r="L14" s="197" t="e">
        <f t="shared" si="0"/>
        <v>#N/A</v>
      </c>
      <c r="M14" s="210">
        <v>1</v>
      </c>
      <c r="N14" s="39"/>
      <c r="O14" s="201" t="s">
        <v>352</v>
      </c>
      <c r="P14" s="39"/>
      <c r="Q14" s="39"/>
      <c r="R14" s="141" t="s">
        <v>223</v>
      </c>
      <c r="S14" s="141">
        <v>3</v>
      </c>
      <c r="T14" s="39"/>
      <c r="U14" s="39"/>
      <c r="V14" s="39"/>
      <c r="W14" s="39"/>
      <c r="X14" s="39"/>
    </row>
    <row r="15" spans="1:24" ht="16.5" thickBot="1" x14ac:dyDescent="0.3">
      <c r="A15" s="78" t="s">
        <v>73</v>
      </c>
      <c r="B15" s="69"/>
      <c r="C15" s="69"/>
      <c r="D15" s="69"/>
      <c r="E15" s="69"/>
      <c r="F15" s="69"/>
      <c r="G15" s="69"/>
      <c r="H15" s="69"/>
      <c r="I15" s="69"/>
      <c r="J15" s="41"/>
      <c r="K15" s="118"/>
      <c r="L15" s="197" t="e">
        <f t="shared" si="0"/>
        <v>#N/A</v>
      </c>
      <c r="M15" s="210">
        <v>1</v>
      </c>
      <c r="N15" s="39"/>
      <c r="O15" s="162" t="s">
        <v>293</v>
      </c>
      <c r="P15" s="39"/>
      <c r="Q15" s="39"/>
      <c r="R15" s="141" t="s">
        <v>16</v>
      </c>
      <c r="S15" s="141">
        <v>4</v>
      </c>
      <c r="T15" s="39"/>
      <c r="U15" s="39"/>
      <c r="V15" s="39"/>
      <c r="W15" s="39"/>
      <c r="X15" s="39"/>
    </row>
    <row r="16" spans="1:24" ht="16.5" thickBot="1" x14ac:dyDescent="0.3">
      <c r="A16" s="78" t="s">
        <v>74</v>
      </c>
      <c r="B16" s="69"/>
      <c r="C16" s="69"/>
      <c r="D16" s="69"/>
      <c r="E16" s="69"/>
      <c r="F16" s="69"/>
      <c r="G16" s="69"/>
      <c r="H16" s="69"/>
      <c r="I16" s="70"/>
      <c r="J16" s="41"/>
      <c r="K16" s="118"/>
      <c r="L16" s="197" t="e">
        <f>VLOOKUP(J16,CamAgTa,2,FALSE)</f>
        <v>#N/A</v>
      </c>
      <c r="M16" s="210">
        <v>3</v>
      </c>
      <c r="N16" s="39"/>
      <c r="O16" s="163" t="s">
        <v>294</v>
      </c>
      <c r="P16" s="39"/>
      <c r="Q16" s="39"/>
      <c r="R16" s="141" t="s">
        <v>247</v>
      </c>
      <c r="S16" s="141"/>
      <c r="T16" s="39"/>
      <c r="U16" s="39"/>
      <c r="V16" s="39"/>
      <c r="W16" s="39"/>
      <c r="X16" s="39"/>
    </row>
    <row r="17" spans="1:24" ht="16.5" thickBot="1" x14ac:dyDescent="0.3">
      <c r="A17" s="537" t="s">
        <v>331</v>
      </c>
      <c r="B17" s="538"/>
      <c r="C17" s="538"/>
      <c r="D17" s="538"/>
      <c r="E17" s="538"/>
      <c r="F17" s="538"/>
      <c r="G17" s="538"/>
      <c r="H17" s="538"/>
      <c r="I17" s="538"/>
      <c r="J17" s="127" t="s">
        <v>122</v>
      </c>
      <c r="K17" s="118"/>
      <c r="L17" s="198"/>
      <c r="M17" s="211"/>
      <c r="N17" s="39"/>
      <c r="O17" s="39"/>
      <c r="P17" s="39"/>
      <c r="Q17" s="39"/>
      <c r="R17" s="141" t="s">
        <v>245</v>
      </c>
      <c r="S17" s="141">
        <v>0</v>
      </c>
      <c r="T17" s="39"/>
      <c r="U17" s="39"/>
      <c r="V17" s="39"/>
      <c r="W17" s="39"/>
      <c r="X17" s="39"/>
    </row>
    <row r="18" spans="1:24" ht="16.5" thickBot="1" x14ac:dyDescent="0.3">
      <c r="A18" s="61" t="s">
        <v>362</v>
      </c>
      <c r="B18" s="58"/>
      <c r="C18" s="58"/>
      <c r="D18" s="58"/>
      <c r="E18" s="58"/>
      <c r="F18" s="58"/>
      <c r="G18" s="58"/>
      <c r="H18" s="58"/>
      <c r="I18" s="59"/>
      <c r="J18" s="199">
        <f>'Apuram. inq. alunos'!L14</f>
        <v>0</v>
      </c>
      <c r="K18" s="118"/>
      <c r="L18" s="387" t="e">
        <f>'Apuram. inq. alunos'!M14</f>
        <v>#N/A</v>
      </c>
      <c r="M18" s="210">
        <v>4</v>
      </c>
      <c r="N18" s="39"/>
      <c r="O18" s="39"/>
      <c r="P18" s="39"/>
      <c r="Q18" s="39"/>
      <c r="R18" s="141" t="s">
        <v>65</v>
      </c>
      <c r="S18" s="141">
        <v>1</v>
      </c>
      <c r="T18" s="39"/>
      <c r="U18" s="39"/>
      <c r="V18" s="39"/>
      <c r="W18" s="39"/>
      <c r="X18" s="39"/>
    </row>
    <row r="19" spans="1:24" ht="16.5" thickBot="1" x14ac:dyDescent="0.3">
      <c r="A19" s="61" t="s">
        <v>363</v>
      </c>
      <c r="B19" s="53"/>
      <c r="C19" s="53"/>
      <c r="D19" s="53"/>
      <c r="E19" s="53"/>
      <c r="F19" s="53"/>
      <c r="G19" s="53"/>
      <c r="H19" s="53"/>
      <c r="I19" s="54"/>
      <c r="J19" s="196">
        <f>'Apuram. inq. alunos'!L15</f>
        <v>0</v>
      </c>
      <c r="K19" s="118"/>
      <c r="L19" s="388" t="e">
        <f>'Apuram. inq. alunos'!M15</f>
        <v>#N/A</v>
      </c>
      <c r="M19" s="210">
        <v>4</v>
      </c>
      <c r="N19" s="39"/>
      <c r="O19" s="39"/>
      <c r="P19" s="39"/>
      <c r="Q19" s="39"/>
      <c r="R19" s="141" t="s">
        <v>246</v>
      </c>
      <c r="S19" s="141">
        <v>2</v>
      </c>
      <c r="T19" s="39"/>
      <c r="U19" s="39"/>
      <c r="V19" s="39"/>
      <c r="W19" s="39"/>
      <c r="X19" s="39"/>
    </row>
    <row r="20" spans="1:24" ht="16.5" thickBot="1" x14ac:dyDescent="0.3">
      <c r="A20" s="556" t="s">
        <v>125</v>
      </c>
      <c r="B20" s="557"/>
      <c r="C20" s="557"/>
      <c r="D20" s="557"/>
      <c r="E20" s="557"/>
      <c r="F20" s="557"/>
      <c r="G20" s="557"/>
      <c r="H20" s="557"/>
      <c r="I20" s="557"/>
      <c r="J20" s="563"/>
      <c r="K20" s="118"/>
      <c r="L20" s="101"/>
      <c r="M20" s="110"/>
      <c r="N20" s="97" t="s">
        <v>276</v>
      </c>
      <c r="O20" s="39"/>
      <c r="P20" s="39"/>
      <c r="Q20" s="39"/>
      <c r="R20" s="141"/>
      <c r="S20" s="141"/>
      <c r="T20" s="39"/>
      <c r="U20" s="39"/>
      <c r="V20" s="39"/>
      <c r="W20" s="39"/>
      <c r="X20" s="39"/>
    </row>
    <row r="21" spans="1:24" ht="15.75" x14ac:dyDescent="0.25">
      <c r="A21" s="153" t="s">
        <v>623</v>
      </c>
      <c r="B21" s="10"/>
      <c r="C21" s="10"/>
      <c r="D21" s="10"/>
      <c r="E21" s="10"/>
      <c r="F21" s="10"/>
      <c r="G21" s="10"/>
      <c r="H21" s="10"/>
      <c r="I21" s="10"/>
      <c r="J21" s="11"/>
      <c r="K21" s="118"/>
      <c r="L21" s="33"/>
      <c r="M21" s="99"/>
      <c r="N21" s="39"/>
      <c r="P21" s="39"/>
      <c r="Q21" s="39"/>
      <c r="R21" s="141"/>
      <c r="S21" s="141"/>
      <c r="T21" s="39"/>
      <c r="U21" s="39"/>
      <c r="V21" s="39"/>
      <c r="W21" s="39"/>
      <c r="X21" s="39"/>
    </row>
    <row r="22" spans="1:24" ht="16.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7"/>
      <c r="K22" s="118"/>
      <c r="L22" s="33"/>
      <c r="M22" s="99"/>
      <c r="N22" s="39"/>
      <c r="O22" s="39"/>
      <c r="P22" s="39"/>
      <c r="Q22" s="39"/>
      <c r="R22" s="141"/>
      <c r="S22" s="141"/>
      <c r="T22" s="39"/>
      <c r="U22" s="39"/>
      <c r="V22" s="39"/>
      <c r="W22" s="39"/>
      <c r="X22" s="39"/>
    </row>
    <row r="23" spans="1:24" ht="15.75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8"/>
      <c r="L23" s="116"/>
      <c r="M23" s="117"/>
      <c r="N23" s="116"/>
      <c r="O23" s="116"/>
      <c r="P23" s="116"/>
      <c r="Q23" s="39"/>
      <c r="R23" s="141"/>
      <c r="S23" s="141"/>
      <c r="T23" s="39"/>
      <c r="U23" s="39"/>
      <c r="V23" s="39"/>
      <c r="W23" s="39"/>
      <c r="X23" s="39"/>
    </row>
    <row r="24" spans="1:24" ht="15.75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8"/>
      <c r="L24" s="116"/>
      <c r="M24" s="117">
        <f>SUM(M3:M22)</f>
        <v>40</v>
      </c>
      <c r="N24" s="116"/>
      <c r="O24" s="116"/>
      <c r="P24" s="116"/>
      <c r="Q24" s="39"/>
      <c r="R24" s="141"/>
      <c r="S24" s="141"/>
      <c r="T24" s="39"/>
      <c r="U24" s="39"/>
      <c r="V24" s="39"/>
      <c r="W24" s="39"/>
      <c r="X24" s="39"/>
    </row>
    <row r="25" spans="1:24" ht="15.75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8"/>
      <c r="L25" s="116"/>
      <c r="M25" s="117"/>
      <c r="N25" s="116"/>
      <c r="O25" s="116"/>
      <c r="P25" s="116"/>
      <c r="Q25" s="39"/>
      <c r="R25" s="141"/>
      <c r="S25" s="141"/>
      <c r="T25" s="39"/>
      <c r="U25" s="39"/>
      <c r="V25" s="39"/>
      <c r="W25" s="39"/>
      <c r="X25" s="39"/>
    </row>
    <row r="26" spans="1:24" ht="15.75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8"/>
      <c r="L26" s="116"/>
      <c r="M26" s="117"/>
      <c r="N26" s="116"/>
      <c r="O26" s="116"/>
      <c r="P26" s="116"/>
      <c r="Q26" s="39"/>
      <c r="R26" s="141"/>
      <c r="S26" s="141"/>
      <c r="T26" s="39"/>
      <c r="U26" s="39"/>
      <c r="V26" s="39"/>
      <c r="W26" s="39"/>
      <c r="X26" s="39"/>
    </row>
    <row r="27" spans="1:24" ht="15.75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8"/>
      <c r="L27" s="116"/>
      <c r="M27" s="117"/>
      <c r="N27" s="116"/>
      <c r="O27" s="116"/>
      <c r="P27" s="116"/>
      <c r="Q27" s="39"/>
      <c r="R27" s="141"/>
      <c r="S27" s="141"/>
      <c r="T27" s="39"/>
      <c r="U27" s="39"/>
      <c r="V27" s="39"/>
      <c r="W27" s="39"/>
      <c r="X27" s="39"/>
    </row>
    <row r="28" spans="1:24" s="39" customFormat="1" ht="15.75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8"/>
      <c r="L28" s="116"/>
      <c r="M28" s="117"/>
      <c r="N28" s="116"/>
      <c r="O28" s="116"/>
      <c r="P28" s="116"/>
      <c r="R28" s="141"/>
      <c r="S28" s="141"/>
    </row>
    <row r="29" spans="1:24" s="39" customFormat="1" ht="15.75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8"/>
      <c r="L29" s="116"/>
      <c r="M29" s="117"/>
      <c r="N29" s="116"/>
      <c r="O29" s="116"/>
      <c r="P29" s="116"/>
      <c r="R29" s="141"/>
      <c r="S29" s="141"/>
    </row>
    <row r="30" spans="1:24" s="39" customFormat="1" ht="15.75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8"/>
      <c r="L30" s="116"/>
      <c r="M30" s="117"/>
      <c r="N30" s="116"/>
      <c r="O30" s="116"/>
      <c r="P30" s="116"/>
      <c r="R30" s="141"/>
      <c r="S30" s="141"/>
    </row>
    <row r="31" spans="1:24" s="39" customFormat="1" ht="15.75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8"/>
      <c r="L31" s="116"/>
      <c r="M31" s="117"/>
      <c r="N31" s="116"/>
      <c r="O31" s="116"/>
      <c r="P31" s="116"/>
      <c r="R31" s="141"/>
      <c r="S31" s="141"/>
    </row>
    <row r="32" spans="1:24" s="39" customFormat="1" ht="15.75" x14ac:dyDescent="0.25">
      <c r="A32" s="559"/>
      <c r="B32" s="559"/>
      <c r="C32" s="116"/>
      <c r="D32" s="116"/>
      <c r="E32" s="116"/>
      <c r="F32" s="116"/>
      <c r="G32" s="116"/>
      <c r="H32" s="116"/>
      <c r="I32" s="116"/>
      <c r="J32" s="116"/>
      <c r="K32" s="118"/>
      <c r="L32" s="116"/>
      <c r="M32" s="117"/>
      <c r="N32" s="116"/>
      <c r="O32" s="116"/>
      <c r="P32" s="116"/>
      <c r="R32" s="141"/>
      <c r="S32" s="141"/>
    </row>
    <row r="33" spans="1:19" s="39" customFormat="1" ht="15.75" x14ac:dyDescent="0.25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8"/>
      <c r="L33" s="116"/>
      <c r="M33" s="117"/>
      <c r="N33" s="116"/>
      <c r="O33" s="116"/>
      <c r="P33" s="116"/>
      <c r="R33" s="141"/>
      <c r="S33" s="141"/>
    </row>
    <row r="34" spans="1:19" s="39" customFormat="1" ht="15.75" x14ac:dyDescent="0.25">
      <c r="A34" s="119"/>
      <c r="B34" s="116"/>
      <c r="C34" s="116"/>
      <c r="D34" s="116"/>
      <c r="E34" s="116"/>
      <c r="F34" s="116"/>
      <c r="G34" s="116"/>
      <c r="H34" s="116"/>
      <c r="I34" s="116"/>
      <c r="J34" s="116"/>
      <c r="K34" s="118"/>
      <c r="L34" s="116"/>
      <c r="M34" s="117"/>
      <c r="N34" s="116"/>
      <c r="O34" s="116"/>
      <c r="P34" s="116"/>
      <c r="R34" s="141"/>
      <c r="S34" s="141"/>
    </row>
    <row r="35" spans="1:19" s="39" customFormat="1" ht="15.75" x14ac:dyDescent="0.2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8"/>
      <c r="L35" s="116"/>
      <c r="M35" s="117"/>
      <c r="N35" s="116"/>
      <c r="O35" s="116"/>
      <c r="P35" s="116"/>
      <c r="R35" s="141"/>
      <c r="S35" s="141"/>
    </row>
    <row r="36" spans="1:19" s="39" customFormat="1" ht="15.75" x14ac:dyDescent="0.25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8"/>
      <c r="L36" s="116"/>
      <c r="M36" s="117"/>
      <c r="N36" s="116"/>
      <c r="O36" s="116"/>
      <c r="P36" s="116"/>
      <c r="R36" s="141"/>
      <c r="S36" s="141"/>
    </row>
    <row r="37" spans="1:19" s="39" customFormat="1" ht="15.75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8"/>
      <c r="L37" s="116"/>
      <c r="M37" s="117"/>
      <c r="N37" s="116"/>
      <c r="O37" s="116"/>
      <c r="P37" s="116"/>
      <c r="R37" s="141"/>
      <c r="S37" s="141"/>
    </row>
    <row r="38" spans="1:19" s="39" customFormat="1" ht="15.75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8"/>
      <c r="L38" s="116"/>
      <c r="M38" s="117"/>
      <c r="N38" s="116"/>
      <c r="O38" s="116"/>
      <c r="P38" s="116"/>
      <c r="R38" s="141"/>
      <c r="S38" s="141"/>
    </row>
    <row r="39" spans="1:19" s="39" customFormat="1" ht="15.75" x14ac:dyDescent="0.25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8"/>
      <c r="L39" s="116"/>
      <c r="M39" s="117"/>
      <c r="N39" s="116"/>
      <c r="O39" s="116"/>
      <c r="P39" s="116"/>
      <c r="R39" s="141"/>
      <c r="S39" s="141"/>
    </row>
    <row r="40" spans="1:19" s="39" customFormat="1" ht="15.75" x14ac:dyDescent="0.25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8"/>
      <c r="L40" s="116"/>
      <c r="M40" s="117"/>
      <c r="N40" s="116"/>
      <c r="O40" s="116"/>
      <c r="P40" s="116"/>
      <c r="R40" s="141"/>
      <c r="S40" s="141"/>
    </row>
    <row r="41" spans="1:19" s="39" customFormat="1" ht="15.75" x14ac:dyDescent="0.25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8"/>
      <c r="L41" s="116"/>
      <c r="M41" s="117"/>
      <c r="N41" s="116"/>
      <c r="O41" s="116"/>
      <c r="P41" s="116"/>
      <c r="R41" s="141"/>
      <c r="S41" s="141"/>
    </row>
    <row r="42" spans="1:19" s="39" customFormat="1" x14ac:dyDescent="0.25">
      <c r="K42" s="33"/>
      <c r="M42" s="102"/>
      <c r="R42" s="141"/>
      <c r="S42" s="141"/>
    </row>
    <row r="43" spans="1:19" s="39" customFormat="1" x14ac:dyDescent="0.25">
      <c r="K43" s="33"/>
      <c r="M43" s="102"/>
      <c r="R43" s="141"/>
      <c r="S43" s="141"/>
    </row>
    <row r="44" spans="1:19" s="39" customFormat="1" x14ac:dyDescent="0.25">
      <c r="K44" s="33"/>
      <c r="M44" s="102"/>
      <c r="R44" s="141"/>
      <c r="S44" s="141"/>
    </row>
    <row r="45" spans="1:19" s="39" customFormat="1" x14ac:dyDescent="0.25">
      <c r="K45" s="33"/>
      <c r="M45" s="102"/>
      <c r="R45" s="141"/>
      <c r="S45" s="141"/>
    </row>
    <row r="46" spans="1:19" s="39" customFormat="1" x14ac:dyDescent="0.25">
      <c r="K46" s="33"/>
      <c r="M46" s="102"/>
      <c r="R46" s="141"/>
      <c r="S46" s="141"/>
    </row>
    <row r="47" spans="1:19" s="39" customFormat="1" x14ac:dyDescent="0.25">
      <c r="K47" s="33"/>
      <c r="M47" s="102"/>
      <c r="R47" s="141"/>
      <c r="S47" s="141"/>
    </row>
    <row r="48" spans="1:19" s="39" customFormat="1" x14ac:dyDescent="0.25">
      <c r="K48" s="33"/>
      <c r="M48" s="102"/>
      <c r="R48" s="141"/>
      <c r="S48" s="141"/>
    </row>
    <row r="49" spans="11:19" s="39" customFormat="1" x14ac:dyDescent="0.25">
      <c r="K49" s="33"/>
      <c r="M49" s="102"/>
      <c r="R49" s="141"/>
      <c r="S49" s="141"/>
    </row>
    <row r="50" spans="11:19" s="39" customFormat="1" x14ac:dyDescent="0.25">
      <c r="K50" s="33"/>
      <c r="M50" s="102"/>
      <c r="R50" s="141"/>
      <c r="S50" s="141"/>
    </row>
    <row r="51" spans="11:19" s="39" customFormat="1" x14ac:dyDescent="0.25">
      <c r="K51" s="33"/>
      <c r="M51" s="102"/>
      <c r="R51" s="141"/>
      <c r="S51" s="141"/>
    </row>
  </sheetData>
  <mergeCells count="6">
    <mergeCell ref="L1:N1"/>
    <mergeCell ref="A1:J1"/>
    <mergeCell ref="A32:B32"/>
    <mergeCell ref="A2:I2"/>
    <mergeCell ref="A17:I17"/>
    <mergeCell ref="A20:J20"/>
  </mergeCells>
  <phoneticPr fontId="6" type="noConversion"/>
  <dataValidations count="5">
    <dataValidation type="list" allowBlank="1" showInputMessage="1" showErrorMessage="1" sqref="J6">
      <formula1>NeTo</formula1>
    </dataValidation>
    <dataValidation type="list" allowBlank="1" showInputMessage="1" showErrorMessage="1" sqref="J8">
      <formula1>NaSi</formula1>
    </dataValidation>
    <dataValidation type="list" allowBlank="1" showInputMessage="1" showErrorMessage="1" sqref="J16">
      <formula1>CamAg</formula1>
    </dataValidation>
    <dataValidation type="list" allowBlank="1" showInputMessage="1" showErrorMessage="1" sqref="J7 J3:J5">
      <formula1>Compo</formula1>
    </dataValidation>
    <dataValidation type="list" allowBlank="1" showInputMessage="1" showErrorMessage="1" sqref="J9:J15">
      <formula1>NS</formula1>
    </dataValidation>
  </dataValidations>
  <hyperlinks>
    <hyperlink ref="O16" location="'Resultados globais'!A1" display="Apuramento global de resultados"/>
    <hyperlink ref="O15" location="'Apuramento inq. alunos'!A1" display="Apuramento do Inquérito aos alunos"/>
    <hyperlink ref="O3" location="Resíduos!A1" display="Resíduos"/>
    <hyperlink ref="O4" location="Água!A1" display="Água"/>
    <hyperlink ref="O5" location="Energia!A1" display="Energia"/>
    <hyperlink ref="O11" location="Mobilidade!A1" display="Mobilidade"/>
    <hyperlink ref="O12" location="Ruído!A1" display="Ruido"/>
    <hyperlink ref="O6" location="'Espaços Exteriores'!A1" display="Espaços exteriores"/>
    <hyperlink ref="O7" location="Biodiversidade!A1" display="Biodiversidade"/>
    <hyperlink ref="O14" location="'Gestão Ambiental da escola'!A1" display="Gestão ambiental"/>
    <hyperlink ref="O13" location="Alimentação!A1" display="Alimentação"/>
    <hyperlink ref="O8" location="'Agricultura Biológica'!A1" display="Ag. Biológica"/>
    <hyperlink ref="O9" location="Floresta!A1" display="Floresta"/>
    <hyperlink ref="O10" location="Mar!A1" display="Mar"/>
  </hyperlinks>
  <pageMargins left="0.7" right="0.7" top="0.75" bottom="0.75" header="0.3" footer="0.3"/>
  <pageSetup paperSize="9" orientation="portrait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/>
  <dimension ref="A1:AY308"/>
  <sheetViews>
    <sheetView zoomScale="90" zoomScaleNormal="90" workbookViewId="0">
      <selection activeCell="L20" sqref="L20"/>
    </sheetView>
  </sheetViews>
  <sheetFormatPr defaultRowHeight="15" x14ac:dyDescent="0.25"/>
  <cols>
    <col min="1" max="1" width="95.85546875" customWidth="1"/>
    <col min="2" max="2" width="16" hidden="1" customWidth="1"/>
    <col min="3" max="3" width="4" hidden="1" customWidth="1"/>
    <col min="4" max="9" width="9.140625" hidden="1" customWidth="1"/>
    <col min="10" max="10" width="22.28515625" customWidth="1"/>
    <col min="11" max="11" width="11.140625" style="33" customWidth="1"/>
    <col min="12" max="12" width="15" customWidth="1"/>
    <col min="13" max="13" width="9.140625" style="40"/>
    <col min="14" max="14" width="18.42578125" customWidth="1"/>
    <col min="15" max="15" width="25" customWidth="1"/>
    <col min="16" max="18" width="9.140625" style="156"/>
    <col min="19" max="19" width="14" style="141" customWidth="1"/>
    <col min="20" max="20" width="9.140625" style="141"/>
    <col min="21" max="51" width="9.140625" style="39"/>
  </cols>
  <sheetData>
    <row r="1" spans="1:21" ht="19.5" thickBot="1" x14ac:dyDescent="0.35">
      <c r="A1" s="545" t="s">
        <v>345</v>
      </c>
      <c r="B1" s="546"/>
      <c r="C1" s="546"/>
      <c r="D1" s="546"/>
      <c r="E1" s="546"/>
      <c r="F1" s="546"/>
      <c r="G1" s="546"/>
      <c r="H1" s="546"/>
      <c r="I1" s="546"/>
      <c r="J1" s="547"/>
      <c r="K1" s="168"/>
      <c r="L1" s="548" t="s">
        <v>340</v>
      </c>
      <c r="M1" s="549"/>
      <c r="N1" s="550"/>
      <c r="P1" s="39"/>
      <c r="Q1" s="39"/>
      <c r="R1" s="39"/>
    </row>
    <row r="2" spans="1:21" ht="30" customHeight="1" thickBot="1" x14ac:dyDescent="0.3">
      <c r="A2" s="560" t="s">
        <v>125</v>
      </c>
      <c r="B2" s="561"/>
      <c r="C2" s="561"/>
      <c r="D2" s="561"/>
      <c r="E2" s="561"/>
      <c r="F2" s="561"/>
      <c r="G2" s="561"/>
      <c r="H2" s="561"/>
      <c r="I2" s="561"/>
      <c r="J2" s="127" t="s">
        <v>122</v>
      </c>
      <c r="K2" s="100"/>
      <c r="L2" s="335" t="s">
        <v>193</v>
      </c>
      <c r="M2" s="292" t="s">
        <v>275</v>
      </c>
      <c r="N2" s="336" t="s">
        <v>283</v>
      </c>
      <c r="O2" s="229" t="s">
        <v>402</v>
      </c>
      <c r="S2" s="437">
        <v>0</v>
      </c>
    </row>
    <row r="3" spans="1:21" ht="19.5" customHeight="1" thickBot="1" x14ac:dyDescent="0.4">
      <c r="A3" s="7" t="s">
        <v>101</v>
      </c>
      <c r="B3" s="3"/>
      <c r="C3" s="3"/>
      <c r="D3" s="3"/>
      <c r="E3" s="3"/>
      <c r="F3" s="3"/>
      <c r="G3" s="3"/>
      <c r="H3" s="3"/>
      <c r="I3" s="3"/>
      <c r="J3" s="204"/>
      <c r="K3" s="100"/>
      <c r="L3" s="95" t="e">
        <f>VLOOKUP(J3,AgraTa,2,FALSE)</f>
        <v>#N/A</v>
      </c>
      <c r="M3" s="207">
        <v>4</v>
      </c>
      <c r="N3" s="423" t="e">
        <f xml:space="preserve"> SUM(L3:L17)</f>
        <v>#N/A</v>
      </c>
      <c r="O3" s="200" t="s">
        <v>153</v>
      </c>
      <c r="S3" s="437">
        <v>1</v>
      </c>
    </row>
    <row r="4" spans="1:21" ht="15.75" customHeight="1" thickBot="1" x14ac:dyDescent="0.3">
      <c r="A4" s="7" t="s">
        <v>107</v>
      </c>
      <c r="B4" s="3"/>
      <c r="C4" s="3"/>
      <c r="D4" s="3"/>
      <c r="E4" s="3"/>
      <c r="F4" s="3"/>
      <c r="G4" s="3"/>
      <c r="H4" s="3"/>
      <c r="I4" s="3"/>
      <c r="J4" s="204"/>
      <c r="K4" s="100"/>
      <c r="L4" s="95" t="e">
        <f t="shared" ref="L4:L8" si="0">VLOOKUP(J4,NSTA,2,FALSE)</f>
        <v>#N/A</v>
      </c>
      <c r="M4" s="207">
        <v>1</v>
      </c>
      <c r="O4" s="201" t="s">
        <v>154</v>
      </c>
      <c r="S4" s="437">
        <v>2</v>
      </c>
    </row>
    <row r="5" spans="1:21" ht="15.75" thickBot="1" x14ac:dyDescent="0.3">
      <c r="A5" s="8" t="s">
        <v>338</v>
      </c>
      <c r="B5" s="3"/>
      <c r="C5" s="3"/>
      <c r="D5" s="3"/>
      <c r="E5" s="3"/>
      <c r="F5" s="3"/>
      <c r="G5" s="3"/>
      <c r="H5" s="3"/>
      <c r="I5" s="3"/>
      <c r="J5" s="203"/>
      <c r="K5" s="100"/>
      <c r="L5" s="95" t="e">
        <f>VLOOKUP(J5,NeSuTa,2,FALSE)</f>
        <v>#N/A</v>
      </c>
      <c r="M5" s="207">
        <v>2</v>
      </c>
      <c r="N5" s="226" t="s">
        <v>170</v>
      </c>
      <c r="O5" s="201" t="s">
        <v>155</v>
      </c>
      <c r="S5" s="437">
        <v>3</v>
      </c>
    </row>
    <row r="6" spans="1:21" ht="17.25" customHeight="1" thickBot="1" x14ac:dyDescent="0.4">
      <c r="A6" s="8" t="s">
        <v>337</v>
      </c>
      <c r="B6" s="3"/>
      <c r="C6" s="3"/>
      <c r="D6" s="3"/>
      <c r="E6" s="3"/>
      <c r="F6" s="3"/>
      <c r="G6" s="3"/>
      <c r="H6" s="3"/>
      <c r="I6" s="3"/>
      <c r="J6" s="204"/>
      <c r="K6" s="100"/>
      <c r="L6" s="95" t="e">
        <f t="shared" si="0"/>
        <v>#N/A</v>
      </c>
      <c r="M6" s="207">
        <v>1</v>
      </c>
      <c r="N6" s="424" t="e">
        <f>N3/M28</f>
        <v>#N/A</v>
      </c>
      <c r="O6" s="201" t="s">
        <v>157</v>
      </c>
      <c r="S6" s="437">
        <v>4</v>
      </c>
    </row>
    <row r="7" spans="1:21" ht="15.75" customHeight="1" thickBot="1" x14ac:dyDescent="0.3">
      <c r="A7" s="7" t="s">
        <v>108</v>
      </c>
      <c r="B7" s="3"/>
      <c r="C7" s="3"/>
      <c r="D7" s="3"/>
      <c r="E7" s="3"/>
      <c r="F7" s="3"/>
      <c r="G7" s="3"/>
      <c r="H7" s="3"/>
      <c r="I7" s="3"/>
      <c r="J7" s="204"/>
      <c r="K7" s="100"/>
      <c r="L7" s="95" t="e">
        <f t="shared" si="0"/>
        <v>#N/A</v>
      </c>
      <c r="M7" s="207">
        <v>1</v>
      </c>
      <c r="O7" s="201" t="s">
        <v>158</v>
      </c>
    </row>
    <row r="8" spans="1:21" ht="15.75" customHeight="1" thickBot="1" x14ac:dyDescent="0.4">
      <c r="A8" s="8" t="s">
        <v>335</v>
      </c>
      <c r="B8" s="3"/>
      <c r="C8" s="3"/>
      <c r="D8" s="3"/>
      <c r="E8" s="3"/>
      <c r="F8" s="3"/>
      <c r="G8" s="3"/>
      <c r="H8" s="3"/>
      <c r="I8" s="3"/>
      <c r="J8" s="204"/>
      <c r="K8" s="100"/>
      <c r="L8" s="95" t="e">
        <f t="shared" si="0"/>
        <v>#N/A</v>
      </c>
      <c r="M8" s="207">
        <v>1</v>
      </c>
      <c r="N8" s="114"/>
      <c r="O8" s="201" t="s">
        <v>166</v>
      </c>
    </row>
    <row r="9" spans="1:21" ht="15.75" thickBot="1" x14ac:dyDescent="0.3">
      <c r="A9" s="396" t="s">
        <v>582</v>
      </c>
      <c r="B9" s="5"/>
      <c r="C9" s="5"/>
      <c r="D9" s="5"/>
      <c r="E9" s="5"/>
      <c r="F9" s="5"/>
      <c r="G9" s="5"/>
      <c r="H9" s="5"/>
      <c r="I9" s="5"/>
      <c r="J9" s="203"/>
      <c r="K9" s="100"/>
      <c r="L9" s="95" t="e">
        <f>VLOOKUP(J9,NePoTa,2,FALSE)</f>
        <v>#N/A</v>
      </c>
      <c r="M9" s="207">
        <v>2</v>
      </c>
      <c r="N9" s="39"/>
      <c r="O9" s="201" t="s">
        <v>168</v>
      </c>
      <c r="S9" s="141" t="s">
        <v>258</v>
      </c>
      <c r="U9" s="156"/>
    </row>
    <row r="10" spans="1:21" ht="15.75" thickBot="1" x14ac:dyDescent="0.3">
      <c r="A10" s="8" t="s">
        <v>336</v>
      </c>
      <c r="B10" s="3"/>
      <c r="C10" s="3"/>
      <c r="D10" s="3"/>
      <c r="E10" s="3"/>
      <c r="F10" s="3"/>
      <c r="G10" s="3"/>
      <c r="H10" s="3"/>
      <c r="I10" s="3"/>
      <c r="J10" s="203"/>
      <c r="K10" s="100"/>
      <c r="L10" s="95" t="e">
        <f>VLOOKUP(J10,NePoTa,2,FALSE)</f>
        <v>#N/A</v>
      </c>
      <c r="M10" s="207">
        <v>2</v>
      </c>
      <c r="N10" s="39"/>
      <c r="O10" s="201" t="s">
        <v>167</v>
      </c>
      <c r="U10" s="156"/>
    </row>
    <row r="11" spans="1:21" ht="15.75" thickBot="1" x14ac:dyDescent="0.3">
      <c r="A11" s="8" t="s">
        <v>370</v>
      </c>
      <c r="B11" s="5"/>
      <c r="C11" s="5"/>
      <c r="D11" s="5"/>
      <c r="E11" s="5"/>
      <c r="F11" s="5"/>
      <c r="G11" s="5"/>
      <c r="H11" s="5"/>
      <c r="I11" s="5"/>
      <c r="J11" s="203"/>
      <c r="K11" s="100"/>
      <c r="L11" s="95" t="e">
        <f>VLOOKUP(J11,NePoTa,2,FALSE)</f>
        <v>#N/A</v>
      </c>
      <c r="M11" s="207">
        <v>2</v>
      </c>
      <c r="N11" s="39"/>
      <c r="O11" s="201" t="s">
        <v>287</v>
      </c>
      <c r="S11" s="141" t="s">
        <v>102</v>
      </c>
      <c r="T11" s="141">
        <v>0</v>
      </c>
      <c r="U11" s="156"/>
    </row>
    <row r="12" spans="1:21" ht="15.75" thickBot="1" x14ac:dyDescent="0.3">
      <c r="A12" s="8" t="s">
        <v>364</v>
      </c>
      <c r="B12" s="3"/>
      <c r="C12" s="3"/>
      <c r="D12" s="3"/>
      <c r="E12" s="3"/>
      <c r="F12" s="3"/>
      <c r="G12" s="3"/>
      <c r="H12" s="3"/>
      <c r="I12" s="3"/>
      <c r="J12" s="203"/>
      <c r="K12" s="100"/>
      <c r="L12" s="95" t="e">
        <f>VLOOKUP(J12,AreaTa,2,FALSE)</f>
        <v>#N/A</v>
      </c>
      <c r="M12" s="207">
        <v>4</v>
      </c>
      <c r="N12" s="39"/>
      <c r="O12" s="201" t="s">
        <v>156</v>
      </c>
      <c r="S12" s="141" t="s">
        <v>103</v>
      </c>
      <c r="T12" s="141">
        <v>1</v>
      </c>
      <c r="U12" s="156"/>
    </row>
    <row r="13" spans="1:21" ht="15.75" thickBot="1" x14ac:dyDescent="0.3">
      <c r="A13" s="77" t="s">
        <v>369</v>
      </c>
      <c r="B13" s="3"/>
      <c r="C13" s="3"/>
      <c r="D13" s="3"/>
      <c r="E13" s="3"/>
      <c r="F13" s="3"/>
      <c r="G13" s="3"/>
      <c r="H13" s="3"/>
      <c r="I13" s="3"/>
      <c r="J13" s="203"/>
      <c r="K13" s="100"/>
      <c r="L13" s="95" t="e">
        <f>VLOOKUP(J13,AreaDesTa,2,FALSE)</f>
        <v>#N/A</v>
      </c>
      <c r="M13" s="207">
        <v>4</v>
      </c>
      <c r="N13" s="39"/>
      <c r="O13" s="201" t="s">
        <v>199</v>
      </c>
      <c r="S13" s="141" t="s">
        <v>104</v>
      </c>
      <c r="T13" s="141">
        <v>2</v>
      </c>
      <c r="U13" s="156"/>
    </row>
    <row r="14" spans="1:21" ht="15.75" thickBot="1" x14ac:dyDescent="0.3">
      <c r="A14" s="8" t="s">
        <v>353</v>
      </c>
      <c r="B14" s="3"/>
      <c r="C14" s="3"/>
      <c r="D14" s="3"/>
      <c r="E14" s="3"/>
      <c r="F14" s="3"/>
      <c r="G14" s="3"/>
      <c r="H14" s="3"/>
      <c r="I14" s="3"/>
      <c r="J14" s="203"/>
      <c r="K14" s="100"/>
      <c r="L14" s="95" t="e">
        <f>VLOOKUP(J14,NuFreTa,2,FALSE)</f>
        <v>#N/A</v>
      </c>
      <c r="M14" s="207">
        <v>3</v>
      </c>
      <c r="N14" s="39"/>
      <c r="O14" s="201" t="s">
        <v>352</v>
      </c>
      <c r="S14" s="141" t="s">
        <v>105</v>
      </c>
      <c r="T14" s="141">
        <v>3</v>
      </c>
      <c r="U14" s="156"/>
    </row>
    <row r="15" spans="1:21" ht="15.75" thickBot="1" x14ac:dyDescent="0.3">
      <c r="A15" s="540" t="s">
        <v>619</v>
      </c>
      <c r="B15" s="541"/>
      <c r="C15" s="541"/>
      <c r="D15" s="541"/>
      <c r="E15" s="541"/>
      <c r="F15" s="541"/>
      <c r="G15" s="541"/>
      <c r="H15" s="541"/>
      <c r="I15" s="541"/>
      <c r="J15" s="129" t="s">
        <v>122</v>
      </c>
      <c r="K15" s="100"/>
      <c r="L15" s="202"/>
      <c r="M15" s="208"/>
      <c r="N15" s="39"/>
      <c r="O15" s="162" t="s">
        <v>293</v>
      </c>
      <c r="S15" s="141" t="s">
        <v>257</v>
      </c>
      <c r="T15" s="141">
        <v>4</v>
      </c>
      <c r="U15" s="156"/>
    </row>
    <row r="16" spans="1:21" ht="15" customHeight="1" thickBot="1" x14ac:dyDescent="0.3">
      <c r="A16" s="60" t="s">
        <v>620</v>
      </c>
      <c r="J16" s="205">
        <f>'Apuram. inq. alunos'!L20</f>
        <v>0</v>
      </c>
      <c r="K16" s="100"/>
      <c r="L16" s="389" t="e">
        <f>'Apuram. inq. alunos'!M20</f>
        <v>#N/A</v>
      </c>
      <c r="M16" s="207">
        <v>4</v>
      </c>
      <c r="N16" s="39"/>
      <c r="O16" s="163" t="s">
        <v>294</v>
      </c>
      <c r="S16" s="141" t="s">
        <v>366</v>
      </c>
      <c r="U16" s="156"/>
    </row>
    <row r="17" spans="1:20" ht="16.5" customHeight="1" thickBot="1" x14ac:dyDescent="0.3">
      <c r="A17" s="159" t="s">
        <v>621</v>
      </c>
      <c r="J17" s="206">
        <f>'Apuram. inq. alunos'!L21</f>
        <v>0</v>
      </c>
      <c r="K17" s="100"/>
      <c r="L17" s="390" t="e">
        <f>'Apuram. inq. alunos'!M21</f>
        <v>#N/A</v>
      </c>
      <c r="M17" s="207">
        <v>4</v>
      </c>
      <c r="N17" s="39"/>
      <c r="O17" s="39"/>
      <c r="S17" s="141" t="s">
        <v>20</v>
      </c>
      <c r="T17" s="141">
        <v>0</v>
      </c>
    </row>
    <row r="18" spans="1:20" ht="15.75" thickBot="1" x14ac:dyDescent="0.3">
      <c r="A18" s="556" t="s">
        <v>125</v>
      </c>
      <c r="B18" s="557"/>
      <c r="C18" s="557"/>
      <c r="D18" s="557"/>
      <c r="E18" s="557"/>
      <c r="F18" s="557"/>
      <c r="G18" s="557"/>
      <c r="H18" s="557"/>
      <c r="I18" s="557"/>
      <c r="J18" s="563"/>
      <c r="K18" s="100"/>
      <c r="L18" s="101"/>
      <c r="M18" s="102"/>
      <c r="N18" s="97" t="s">
        <v>276</v>
      </c>
      <c r="O18" s="39"/>
      <c r="S18" s="141" t="s">
        <v>61</v>
      </c>
      <c r="T18" s="141">
        <v>1</v>
      </c>
    </row>
    <row r="19" spans="1:20" x14ac:dyDescent="0.25">
      <c r="A19" s="42" t="s">
        <v>333</v>
      </c>
      <c r="B19" s="43"/>
      <c r="C19" s="43"/>
      <c r="D19" s="43"/>
      <c r="E19" s="43"/>
      <c r="F19" s="43"/>
      <c r="G19" s="43"/>
      <c r="H19" s="43"/>
      <c r="I19" s="43"/>
      <c r="J19" s="44"/>
      <c r="K19" s="100"/>
      <c r="L19" s="33"/>
      <c r="M19" s="110"/>
      <c r="N19" s="39"/>
      <c r="O19" s="39"/>
      <c r="S19" s="141" t="s">
        <v>365</v>
      </c>
      <c r="T19" s="141">
        <v>2</v>
      </c>
    </row>
    <row r="20" spans="1:20" ht="15.75" thickBot="1" x14ac:dyDescent="0.3">
      <c r="A20" s="45" t="s">
        <v>334</v>
      </c>
      <c r="B20" s="46"/>
      <c r="C20" s="46"/>
      <c r="D20" s="46"/>
      <c r="E20" s="46"/>
      <c r="F20" s="46"/>
      <c r="G20" s="46"/>
      <c r="H20" s="46"/>
      <c r="I20" s="46"/>
      <c r="J20" s="47"/>
      <c r="K20" s="100"/>
      <c r="L20" s="33"/>
      <c r="M20" s="99"/>
      <c r="N20" s="39"/>
      <c r="O20" s="39"/>
      <c r="S20" s="141" t="s">
        <v>368</v>
      </c>
    </row>
    <row r="21" spans="1:20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100"/>
      <c r="L21" s="39"/>
      <c r="M21" s="102"/>
      <c r="N21" s="39"/>
      <c r="S21" s="141" t="s">
        <v>20</v>
      </c>
      <c r="T21" s="141">
        <v>0</v>
      </c>
    </row>
    <row r="22" spans="1:20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L22" s="39"/>
      <c r="M22" s="99"/>
      <c r="N22" s="39"/>
      <c r="O22" s="39"/>
      <c r="S22" s="141" t="s">
        <v>367</v>
      </c>
      <c r="T22" s="141">
        <v>1</v>
      </c>
    </row>
    <row r="23" spans="1:20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L23" s="39"/>
      <c r="M23" s="99"/>
      <c r="N23" s="39"/>
      <c r="O23" s="39"/>
      <c r="S23" s="141" t="s">
        <v>365</v>
      </c>
      <c r="T23" s="141">
        <v>2</v>
      </c>
    </row>
    <row r="24" spans="1:20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L24" s="39"/>
      <c r="M24" s="110"/>
      <c r="N24" s="39"/>
      <c r="O24" s="39"/>
      <c r="S24" s="141" t="s">
        <v>375</v>
      </c>
    </row>
    <row r="25" spans="1:20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L25" s="39"/>
      <c r="M25" s="99"/>
      <c r="N25" s="39"/>
      <c r="O25" s="39"/>
      <c r="S25" s="141" t="s">
        <v>376</v>
      </c>
      <c r="T25" s="141">
        <v>0</v>
      </c>
    </row>
    <row r="26" spans="1:20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L26" s="39"/>
      <c r="M26" s="102"/>
      <c r="N26" s="39"/>
      <c r="O26" s="39"/>
      <c r="S26" s="141" t="s">
        <v>371</v>
      </c>
      <c r="T26" s="141">
        <v>1</v>
      </c>
    </row>
    <row r="27" spans="1:20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L27" s="39"/>
      <c r="M27" s="102"/>
      <c r="N27" s="39"/>
      <c r="O27" s="39"/>
      <c r="S27" s="141" t="s">
        <v>372</v>
      </c>
      <c r="T27" s="141">
        <v>2</v>
      </c>
    </row>
    <row r="28" spans="1:20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L28" s="39"/>
      <c r="M28" s="102">
        <f>SUM(M3:M26)</f>
        <v>35</v>
      </c>
      <c r="N28" s="39"/>
      <c r="O28" s="39"/>
      <c r="S28" s="141" t="s">
        <v>373</v>
      </c>
      <c r="T28" s="141">
        <v>3</v>
      </c>
    </row>
    <row r="29" spans="1:20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L29" s="39"/>
      <c r="M29" s="102"/>
      <c r="N29" s="39"/>
      <c r="O29" s="39"/>
      <c r="S29" s="141" t="s">
        <v>374</v>
      </c>
      <c r="T29" s="141">
        <v>4</v>
      </c>
    </row>
    <row r="30" spans="1:20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L30" s="39"/>
      <c r="M30" s="102"/>
      <c r="N30" s="39"/>
      <c r="O30" s="39"/>
      <c r="S30" s="141" t="s">
        <v>381</v>
      </c>
    </row>
    <row r="31" spans="1:20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L31" s="39"/>
      <c r="M31" s="102"/>
      <c r="N31" s="39"/>
      <c r="O31" s="39"/>
      <c r="S31" s="141" t="s">
        <v>377</v>
      </c>
      <c r="T31" s="141">
        <v>4</v>
      </c>
    </row>
    <row r="32" spans="1:20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L32" s="39"/>
      <c r="M32" s="102"/>
      <c r="N32" s="39"/>
      <c r="O32" s="39"/>
      <c r="S32" s="141" t="s">
        <v>378</v>
      </c>
      <c r="T32" s="141">
        <v>3</v>
      </c>
    </row>
    <row r="33" spans="1:20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L33" s="39"/>
      <c r="M33" s="102"/>
      <c r="N33" s="39"/>
      <c r="O33" s="39"/>
      <c r="S33" s="141" t="s">
        <v>372</v>
      </c>
      <c r="T33" s="141">
        <v>2</v>
      </c>
    </row>
    <row r="34" spans="1:20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L34" s="39"/>
      <c r="M34" s="102"/>
      <c r="N34" s="39"/>
      <c r="O34" s="39"/>
      <c r="S34" s="141" t="s">
        <v>379</v>
      </c>
      <c r="T34" s="141">
        <v>1</v>
      </c>
    </row>
    <row r="35" spans="1:20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L35" s="39"/>
      <c r="M35" s="102"/>
      <c r="N35" s="39"/>
      <c r="O35" s="39"/>
      <c r="S35" s="141" t="s">
        <v>380</v>
      </c>
      <c r="T35" s="141">
        <v>0</v>
      </c>
    </row>
    <row r="36" spans="1:20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L36" s="39"/>
      <c r="M36" s="102"/>
      <c r="N36" s="39"/>
      <c r="O36" s="39"/>
      <c r="S36" s="141" t="s">
        <v>382</v>
      </c>
    </row>
    <row r="37" spans="1:20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102"/>
      <c r="N37" s="39"/>
      <c r="O37" s="39"/>
      <c r="S37" s="141" t="s">
        <v>10</v>
      </c>
      <c r="T37" s="141">
        <v>0</v>
      </c>
    </row>
    <row r="38" spans="1:20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L38" s="39"/>
      <c r="M38" s="102"/>
      <c r="N38" s="39"/>
      <c r="O38" s="39"/>
      <c r="S38" s="141" t="s">
        <v>9</v>
      </c>
      <c r="T38" s="141">
        <v>1</v>
      </c>
    </row>
    <row r="39" spans="1:20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L39" s="39"/>
      <c r="M39" s="102"/>
      <c r="N39" s="39"/>
      <c r="O39" s="39"/>
      <c r="S39" s="141" t="s">
        <v>8</v>
      </c>
      <c r="T39" s="141">
        <v>2</v>
      </c>
    </row>
    <row r="40" spans="1:20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L40" s="39"/>
      <c r="M40" s="102"/>
      <c r="N40" s="39"/>
      <c r="O40" s="39"/>
      <c r="S40" s="141" t="s">
        <v>416</v>
      </c>
      <c r="T40" s="141">
        <v>3</v>
      </c>
    </row>
    <row r="41" spans="1:20" s="39" customFormat="1" x14ac:dyDescent="0.25">
      <c r="K41" s="33"/>
      <c r="M41" s="102"/>
      <c r="P41" s="156"/>
      <c r="Q41" s="156"/>
      <c r="R41" s="156"/>
      <c r="S41" s="141"/>
      <c r="T41" s="141"/>
    </row>
    <row r="42" spans="1:20" s="39" customFormat="1" x14ac:dyDescent="0.25">
      <c r="K42" s="33"/>
      <c r="M42" s="102"/>
      <c r="P42" s="156"/>
      <c r="Q42" s="156"/>
      <c r="R42" s="156"/>
      <c r="S42" s="141"/>
      <c r="T42" s="141"/>
    </row>
    <row r="43" spans="1:20" s="39" customFormat="1" x14ac:dyDescent="0.25">
      <c r="K43" s="33"/>
      <c r="M43" s="102"/>
      <c r="P43" s="156"/>
      <c r="Q43" s="156"/>
      <c r="R43" s="156"/>
      <c r="S43" s="141"/>
      <c r="T43" s="141"/>
    </row>
    <row r="44" spans="1:20" s="39" customFormat="1" x14ac:dyDescent="0.25">
      <c r="K44" s="33"/>
      <c r="M44" s="102"/>
      <c r="P44" s="156"/>
      <c r="Q44" s="156"/>
      <c r="R44" s="156"/>
      <c r="S44" s="141"/>
      <c r="T44" s="141"/>
    </row>
    <row r="45" spans="1:20" s="39" customFormat="1" x14ac:dyDescent="0.25">
      <c r="K45" s="33"/>
      <c r="M45" s="102"/>
      <c r="P45" s="156"/>
      <c r="Q45" s="156"/>
      <c r="R45" s="156"/>
      <c r="S45" s="141"/>
      <c r="T45" s="141"/>
    </row>
    <row r="46" spans="1:20" s="39" customFormat="1" x14ac:dyDescent="0.25">
      <c r="K46" s="33"/>
      <c r="M46" s="102"/>
      <c r="P46" s="156"/>
      <c r="Q46" s="156"/>
      <c r="R46" s="156"/>
      <c r="S46" s="141"/>
      <c r="T46" s="141"/>
    </row>
    <row r="47" spans="1:20" s="39" customFormat="1" x14ac:dyDescent="0.25">
      <c r="K47" s="33"/>
      <c r="M47" s="102"/>
      <c r="P47" s="156"/>
      <c r="Q47" s="156"/>
      <c r="R47" s="156"/>
      <c r="S47" s="141"/>
      <c r="T47" s="141"/>
    </row>
    <row r="48" spans="1:20" s="39" customFormat="1" x14ac:dyDescent="0.25">
      <c r="K48" s="33"/>
      <c r="M48" s="102"/>
      <c r="P48" s="156"/>
      <c r="Q48" s="156"/>
      <c r="R48" s="156"/>
      <c r="S48" s="141"/>
      <c r="T48" s="141"/>
    </row>
    <row r="49" spans="11:20" s="39" customFormat="1" x14ac:dyDescent="0.25">
      <c r="K49" s="33"/>
      <c r="M49" s="102"/>
      <c r="P49" s="156"/>
      <c r="Q49" s="156"/>
      <c r="R49" s="156"/>
      <c r="S49" s="141"/>
      <c r="T49" s="141"/>
    </row>
    <row r="50" spans="11:20" s="39" customFormat="1" x14ac:dyDescent="0.25">
      <c r="K50" s="33"/>
      <c r="M50" s="102"/>
      <c r="P50" s="156"/>
      <c r="Q50" s="156"/>
      <c r="R50" s="156"/>
      <c r="S50" s="141"/>
      <c r="T50" s="141"/>
    </row>
    <row r="51" spans="11:20" s="39" customFormat="1" x14ac:dyDescent="0.25">
      <c r="K51" s="33"/>
      <c r="M51" s="102"/>
      <c r="P51" s="156"/>
      <c r="Q51" s="156"/>
      <c r="R51" s="156"/>
      <c r="S51" s="141"/>
      <c r="T51" s="141"/>
    </row>
    <row r="52" spans="11:20" s="39" customFormat="1" x14ac:dyDescent="0.25">
      <c r="K52" s="33"/>
      <c r="M52" s="102"/>
      <c r="P52" s="156"/>
      <c r="Q52" s="156"/>
      <c r="R52" s="156"/>
      <c r="S52" s="141"/>
      <c r="T52" s="141"/>
    </row>
    <row r="53" spans="11:20" s="39" customFormat="1" x14ac:dyDescent="0.25">
      <c r="K53" s="33"/>
      <c r="M53" s="102"/>
      <c r="P53" s="156"/>
      <c r="Q53" s="156"/>
      <c r="R53" s="156"/>
      <c r="S53" s="141"/>
      <c r="T53" s="141"/>
    </row>
    <row r="54" spans="11:20" s="39" customFormat="1" x14ac:dyDescent="0.25">
      <c r="K54" s="33"/>
      <c r="M54" s="102"/>
      <c r="P54" s="156"/>
      <c r="Q54" s="156"/>
      <c r="R54" s="156"/>
      <c r="S54" s="141"/>
      <c r="T54" s="141"/>
    </row>
    <row r="55" spans="11:20" s="39" customFormat="1" x14ac:dyDescent="0.25">
      <c r="K55" s="33"/>
      <c r="M55" s="102"/>
      <c r="P55" s="156"/>
      <c r="Q55" s="156"/>
      <c r="R55" s="156"/>
      <c r="S55" s="141"/>
      <c r="T55" s="141"/>
    </row>
    <row r="56" spans="11:20" s="39" customFormat="1" x14ac:dyDescent="0.25">
      <c r="K56" s="33"/>
      <c r="M56" s="102"/>
      <c r="P56" s="156"/>
      <c r="Q56" s="156"/>
      <c r="R56" s="156"/>
      <c r="S56" s="141"/>
      <c r="T56" s="141"/>
    </row>
    <row r="57" spans="11:20" s="39" customFormat="1" x14ac:dyDescent="0.25">
      <c r="K57" s="33"/>
      <c r="M57" s="102"/>
      <c r="P57" s="156"/>
      <c r="Q57" s="156"/>
      <c r="R57" s="156"/>
      <c r="S57" s="141"/>
      <c r="T57" s="141"/>
    </row>
    <row r="58" spans="11:20" s="39" customFormat="1" x14ac:dyDescent="0.25">
      <c r="K58" s="33"/>
      <c r="M58" s="102"/>
      <c r="P58" s="156"/>
      <c r="Q58" s="156"/>
      <c r="R58" s="156"/>
      <c r="S58" s="141"/>
      <c r="T58" s="141"/>
    </row>
    <row r="59" spans="11:20" s="39" customFormat="1" x14ac:dyDescent="0.25">
      <c r="K59" s="33"/>
      <c r="M59" s="102"/>
      <c r="P59" s="156"/>
      <c r="Q59" s="156"/>
      <c r="R59" s="156"/>
      <c r="S59" s="141"/>
      <c r="T59" s="141"/>
    </row>
    <row r="60" spans="11:20" s="39" customFormat="1" x14ac:dyDescent="0.25">
      <c r="K60" s="33"/>
      <c r="M60" s="102"/>
      <c r="P60" s="156"/>
      <c r="Q60" s="156"/>
      <c r="R60" s="156"/>
      <c r="S60" s="141"/>
      <c r="T60" s="141"/>
    </row>
    <row r="61" spans="11:20" s="39" customFormat="1" x14ac:dyDescent="0.25">
      <c r="K61" s="33"/>
      <c r="M61" s="102"/>
      <c r="P61" s="156"/>
      <c r="Q61" s="156"/>
      <c r="R61" s="156"/>
      <c r="S61" s="141"/>
      <c r="T61" s="141"/>
    </row>
    <row r="62" spans="11:20" s="39" customFormat="1" x14ac:dyDescent="0.25">
      <c r="K62" s="33"/>
      <c r="M62" s="102"/>
      <c r="P62" s="156"/>
      <c r="Q62" s="156"/>
      <c r="R62" s="156"/>
      <c r="S62" s="141"/>
      <c r="T62" s="141"/>
    </row>
    <row r="63" spans="11:20" s="39" customFormat="1" x14ac:dyDescent="0.25">
      <c r="K63" s="33"/>
      <c r="M63" s="102"/>
      <c r="P63" s="156"/>
      <c r="Q63" s="156"/>
      <c r="R63" s="156"/>
      <c r="S63" s="141"/>
      <c r="T63" s="141"/>
    </row>
    <row r="64" spans="11:20" s="39" customFormat="1" x14ac:dyDescent="0.25">
      <c r="K64" s="33"/>
      <c r="M64" s="102"/>
      <c r="P64" s="156"/>
      <c r="Q64" s="156"/>
      <c r="R64" s="156"/>
      <c r="S64" s="141"/>
      <c r="T64" s="141"/>
    </row>
    <row r="65" spans="11:20" s="39" customFormat="1" x14ac:dyDescent="0.25">
      <c r="K65" s="33"/>
      <c r="M65" s="102"/>
      <c r="P65" s="156"/>
      <c r="Q65" s="156"/>
      <c r="R65" s="156"/>
      <c r="S65" s="141"/>
      <c r="T65" s="141"/>
    </row>
    <row r="66" spans="11:20" s="39" customFormat="1" x14ac:dyDescent="0.25">
      <c r="K66" s="33"/>
      <c r="M66" s="102"/>
      <c r="P66" s="156"/>
      <c r="Q66" s="156"/>
      <c r="R66" s="156"/>
      <c r="S66" s="141"/>
      <c r="T66" s="141"/>
    </row>
    <row r="67" spans="11:20" s="39" customFormat="1" x14ac:dyDescent="0.25">
      <c r="K67" s="33"/>
      <c r="M67" s="102"/>
      <c r="P67" s="156"/>
      <c r="Q67" s="156"/>
      <c r="R67" s="156"/>
      <c r="S67" s="141"/>
      <c r="T67" s="141"/>
    </row>
    <row r="68" spans="11:20" s="39" customFormat="1" x14ac:dyDescent="0.25">
      <c r="K68" s="33"/>
      <c r="M68" s="102"/>
      <c r="P68" s="156"/>
      <c r="Q68" s="156"/>
      <c r="R68" s="156"/>
      <c r="S68" s="141"/>
      <c r="T68" s="141"/>
    </row>
    <row r="69" spans="11:20" s="39" customFormat="1" x14ac:dyDescent="0.25">
      <c r="K69" s="33"/>
      <c r="M69" s="102"/>
      <c r="P69" s="156"/>
      <c r="Q69" s="156"/>
      <c r="R69" s="156"/>
      <c r="S69" s="141"/>
      <c r="T69" s="141"/>
    </row>
    <row r="70" spans="11:20" s="39" customFormat="1" x14ac:dyDescent="0.25">
      <c r="K70" s="33"/>
      <c r="M70" s="102"/>
      <c r="P70" s="156"/>
      <c r="Q70" s="156"/>
      <c r="R70" s="156"/>
      <c r="S70" s="141"/>
      <c r="T70" s="141"/>
    </row>
    <row r="71" spans="11:20" s="39" customFormat="1" x14ac:dyDescent="0.25">
      <c r="K71" s="33"/>
      <c r="M71" s="102"/>
      <c r="P71" s="156"/>
      <c r="Q71" s="156"/>
      <c r="R71" s="156"/>
      <c r="S71" s="141"/>
      <c r="T71" s="141"/>
    </row>
    <row r="72" spans="11:20" s="39" customFormat="1" x14ac:dyDescent="0.25">
      <c r="K72" s="33"/>
      <c r="M72" s="102"/>
      <c r="P72" s="156"/>
      <c r="Q72" s="156"/>
      <c r="R72" s="156"/>
      <c r="S72" s="141"/>
      <c r="T72" s="141"/>
    </row>
    <row r="73" spans="11:20" s="39" customFormat="1" x14ac:dyDescent="0.25">
      <c r="K73" s="33"/>
      <c r="M73" s="102"/>
      <c r="P73" s="156"/>
      <c r="Q73" s="156"/>
      <c r="R73" s="156"/>
      <c r="S73" s="141"/>
      <c r="T73" s="141"/>
    </row>
    <row r="74" spans="11:20" s="39" customFormat="1" x14ac:dyDescent="0.25">
      <c r="K74" s="33"/>
      <c r="M74" s="102"/>
      <c r="P74" s="156"/>
      <c r="Q74" s="156"/>
      <c r="R74" s="156"/>
      <c r="S74" s="141"/>
      <c r="T74" s="141"/>
    </row>
    <row r="75" spans="11:20" s="39" customFormat="1" x14ac:dyDescent="0.25">
      <c r="K75" s="33"/>
      <c r="M75" s="102"/>
      <c r="P75" s="156"/>
      <c r="Q75" s="156"/>
      <c r="R75" s="156"/>
      <c r="S75" s="141"/>
      <c r="T75" s="141"/>
    </row>
    <row r="76" spans="11:20" s="39" customFormat="1" x14ac:dyDescent="0.25">
      <c r="K76" s="33"/>
      <c r="M76" s="102"/>
      <c r="P76" s="156"/>
      <c r="Q76" s="156"/>
      <c r="R76" s="156"/>
      <c r="S76" s="141"/>
      <c r="T76" s="141"/>
    </row>
    <row r="77" spans="11:20" s="39" customFormat="1" x14ac:dyDescent="0.25">
      <c r="K77" s="33"/>
      <c r="M77" s="102"/>
      <c r="P77" s="156"/>
      <c r="Q77" s="156"/>
      <c r="R77" s="156"/>
      <c r="S77" s="141"/>
      <c r="T77" s="141"/>
    </row>
    <row r="78" spans="11:20" s="39" customFormat="1" x14ac:dyDescent="0.25">
      <c r="K78" s="33"/>
      <c r="M78" s="102"/>
      <c r="P78" s="156"/>
      <c r="Q78" s="156"/>
      <c r="R78" s="156"/>
      <c r="S78" s="141"/>
      <c r="T78" s="141"/>
    </row>
    <row r="79" spans="11:20" s="39" customFormat="1" x14ac:dyDescent="0.25">
      <c r="K79" s="33"/>
      <c r="M79" s="102"/>
      <c r="P79" s="156"/>
      <c r="Q79" s="156"/>
      <c r="R79" s="156"/>
      <c r="S79" s="141"/>
      <c r="T79" s="141"/>
    </row>
    <row r="80" spans="11:20" s="39" customFormat="1" x14ac:dyDescent="0.25">
      <c r="K80" s="33"/>
      <c r="M80" s="102"/>
      <c r="P80" s="156"/>
      <c r="Q80" s="156"/>
      <c r="R80" s="156"/>
      <c r="S80" s="141"/>
      <c r="T80" s="141"/>
    </row>
    <row r="81" spans="11:20" s="39" customFormat="1" x14ac:dyDescent="0.25">
      <c r="K81" s="33"/>
      <c r="M81" s="102"/>
      <c r="P81" s="156"/>
      <c r="Q81" s="156"/>
      <c r="R81" s="156"/>
      <c r="S81" s="141"/>
      <c r="T81" s="141"/>
    </row>
    <row r="82" spans="11:20" s="39" customFormat="1" x14ac:dyDescent="0.25">
      <c r="K82" s="33"/>
      <c r="M82" s="102"/>
      <c r="P82" s="156"/>
      <c r="Q82" s="156"/>
      <c r="R82" s="156"/>
      <c r="S82" s="141"/>
      <c r="T82" s="141"/>
    </row>
    <row r="83" spans="11:20" s="39" customFormat="1" x14ac:dyDescent="0.25">
      <c r="K83" s="33"/>
      <c r="M83" s="102"/>
      <c r="P83" s="156"/>
      <c r="Q83" s="156"/>
      <c r="R83" s="156"/>
      <c r="S83" s="141"/>
      <c r="T83" s="141"/>
    </row>
    <row r="84" spans="11:20" s="39" customFormat="1" x14ac:dyDescent="0.25">
      <c r="K84" s="33"/>
      <c r="M84" s="102"/>
      <c r="P84" s="156"/>
      <c r="Q84" s="156"/>
      <c r="R84" s="156"/>
      <c r="S84" s="141"/>
      <c r="T84" s="141"/>
    </row>
    <row r="85" spans="11:20" s="39" customFormat="1" x14ac:dyDescent="0.25">
      <c r="K85" s="33"/>
      <c r="M85" s="102"/>
      <c r="P85" s="156"/>
      <c r="Q85" s="156"/>
      <c r="R85" s="156"/>
      <c r="S85" s="141"/>
      <c r="T85" s="141"/>
    </row>
    <row r="86" spans="11:20" s="39" customFormat="1" x14ac:dyDescent="0.25">
      <c r="K86" s="33"/>
      <c r="M86" s="102"/>
      <c r="P86" s="156"/>
      <c r="Q86" s="156"/>
      <c r="R86" s="156"/>
      <c r="S86" s="141"/>
      <c r="T86" s="141"/>
    </row>
    <row r="87" spans="11:20" s="39" customFormat="1" x14ac:dyDescent="0.25">
      <c r="K87" s="33"/>
      <c r="M87" s="102"/>
      <c r="P87" s="156"/>
      <c r="Q87" s="156"/>
      <c r="R87" s="156"/>
      <c r="S87" s="141"/>
      <c r="T87" s="141"/>
    </row>
    <row r="88" spans="11:20" s="39" customFormat="1" x14ac:dyDescent="0.25">
      <c r="K88" s="33"/>
      <c r="M88" s="102"/>
      <c r="P88" s="156"/>
      <c r="Q88" s="156"/>
      <c r="R88" s="156"/>
      <c r="S88" s="141"/>
      <c r="T88" s="141"/>
    </row>
    <row r="89" spans="11:20" s="39" customFormat="1" x14ac:dyDescent="0.25">
      <c r="K89" s="33"/>
      <c r="M89" s="102"/>
      <c r="P89" s="156"/>
      <c r="Q89" s="156"/>
      <c r="R89" s="156"/>
      <c r="S89" s="141"/>
      <c r="T89" s="141"/>
    </row>
    <row r="90" spans="11:20" s="39" customFormat="1" x14ac:dyDescent="0.25">
      <c r="K90" s="33"/>
      <c r="M90" s="102"/>
      <c r="P90" s="156"/>
      <c r="Q90" s="156"/>
      <c r="R90" s="156"/>
      <c r="S90" s="141"/>
      <c r="T90" s="141"/>
    </row>
    <row r="91" spans="11:20" s="39" customFormat="1" x14ac:dyDescent="0.25">
      <c r="K91" s="33"/>
      <c r="M91" s="102"/>
      <c r="P91" s="156"/>
      <c r="Q91" s="156"/>
      <c r="R91" s="156"/>
      <c r="S91" s="141"/>
      <c r="T91" s="141"/>
    </row>
    <row r="92" spans="11:20" s="39" customFormat="1" x14ac:dyDescent="0.25">
      <c r="K92" s="33"/>
      <c r="M92" s="102"/>
      <c r="P92" s="156"/>
      <c r="Q92" s="156"/>
      <c r="R92" s="156"/>
      <c r="S92" s="141"/>
      <c r="T92" s="141"/>
    </row>
    <row r="93" spans="11:20" s="39" customFormat="1" x14ac:dyDescent="0.25">
      <c r="K93" s="33"/>
      <c r="M93" s="102"/>
      <c r="P93" s="156"/>
      <c r="Q93" s="156"/>
      <c r="R93" s="156"/>
      <c r="S93" s="141"/>
      <c r="T93" s="141"/>
    </row>
    <row r="94" spans="11:20" s="39" customFormat="1" x14ac:dyDescent="0.25">
      <c r="K94" s="33"/>
      <c r="M94" s="102"/>
      <c r="P94" s="156"/>
      <c r="Q94" s="156"/>
      <c r="R94" s="156"/>
      <c r="S94" s="141"/>
      <c r="T94" s="141"/>
    </row>
    <row r="95" spans="11:20" s="39" customFormat="1" x14ac:dyDescent="0.25">
      <c r="K95" s="33"/>
      <c r="M95" s="102"/>
      <c r="P95" s="156"/>
      <c r="Q95" s="156"/>
      <c r="R95" s="156"/>
      <c r="S95" s="141"/>
      <c r="T95" s="141"/>
    </row>
    <row r="96" spans="11:20" s="39" customFormat="1" x14ac:dyDescent="0.25">
      <c r="K96" s="33"/>
      <c r="M96" s="102"/>
      <c r="P96" s="156"/>
      <c r="Q96" s="156"/>
      <c r="R96" s="156"/>
      <c r="S96" s="141"/>
      <c r="T96" s="141"/>
    </row>
    <row r="97" spans="11:20" s="39" customFormat="1" x14ac:dyDescent="0.25">
      <c r="K97" s="33"/>
      <c r="M97" s="102"/>
      <c r="P97" s="156"/>
      <c r="Q97" s="156"/>
      <c r="R97" s="156"/>
      <c r="S97" s="141"/>
      <c r="T97" s="141"/>
    </row>
    <row r="98" spans="11:20" s="39" customFormat="1" x14ac:dyDescent="0.25">
      <c r="K98" s="33"/>
      <c r="M98" s="102"/>
      <c r="P98" s="156"/>
      <c r="Q98" s="156"/>
      <c r="R98" s="156"/>
      <c r="S98" s="141"/>
      <c r="T98" s="141"/>
    </row>
    <row r="99" spans="11:20" s="39" customFormat="1" x14ac:dyDescent="0.25">
      <c r="K99" s="33"/>
      <c r="M99" s="102"/>
      <c r="P99" s="156"/>
      <c r="Q99" s="156"/>
      <c r="R99" s="156"/>
      <c r="S99" s="141"/>
      <c r="T99" s="141"/>
    </row>
    <row r="100" spans="11:20" s="39" customFormat="1" x14ac:dyDescent="0.25">
      <c r="K100" s="33"/>
      <c r="M100" s="102"/>
      <c r="P100" s="156"/>
      <c r="Q100" s="156"/>
      <c r="R100" s="156"/>
      <c r="S100" s="141"/>
      <c r="T100" s="141"/>
    </row>
    <row r="101" spans="11:20" s="39" customFormat="1" x14ac:dyDescent="0.25">
      <c r="K101" s="33"/>
      <c r="M101" s="102"/>
      <c r="P101" s="156"/>
      <c r="Q101" s="156"/>
      <c r="R101" s="156"/>
      <c r="S101" s="141"/>
      <c r="T101" s="141"/>
    </row>
    <row r="102" spans="11:20" s="39" customFormat="1" x14ac:dyDescent="0.25">
      <c r="K102" s="33"/>
      <c r="M102" s="102"/>
      <c r="P102" s="156"/>
      <c r="Q102" s="156"/>
      <c r="R102" s="156"/>
      <c r="S102" s="141"/>
      <c r="T102" s="141"/>
    </row>
    <row r="103" spans="11:20" s="39" customFormat="1" x14ac:dyDescent="0.25">
      <c r="K103" s="33"/>
      <c r="M103" s="102"/>
      <c r="P103" s="156"/>
      <c r="Q103" s="156"/>
      <c r="R103" s="156"/>
      <c r="S103" s="141"/>
      <c r="T103" s="141"/>
    </row>
    <row r="104" spans="11:20" s="39" customFormat="1" x14ac:dyDescent="0.25">
      <c r="K104" s="33"/>
      <c r="M104" s="102"/>
      <c r="P104" s="156"/>
      <c r="Q104" s="156"/>
      <c r="R104" s="156"/>
      <c r="S104" s="141"/>
      <c r="T104" s="141"/>
    </row>
    <row r="105" spans="11:20" s="39" customFormat="1" x14ac:dyDescent="0.25">
      <c r="K105" s="33"/>
      <c r="M105" s="102"/>
      <c r="P105" s="156"/>
      <c r="Q105" s="156"/>
      <c r="R105" s="156"/>
      <c r="S105" s="141"/>
      <c r="T105" s="141"/>
    </row>
    <row r="106" spans="11:20" s="39" customFormat="1" x14ac:dyDescent="0.25">
      <c r="K106" s="33"/>
      <c r="M106" s="102"/>
      <c r="P106" s="156"/>
      <c r="Q106" s="156"/>
      <c r="R106" s="156"/>
      <c r="S106" s="141"/>
      <c r="T106" s="141"/>
    </row>
    <row r="107" spans="11:20" s="39" customFormat="1" x14ac:dyDescent="0.25">
      <c r="K107" s="33"/>
      <c r="M107" s="102"/>
      <c r="P107" s="156"/>
      <c r="Q107" s="156"/>
      <c r="R107" s="156"/>
      <c r="S107" s="141"/>
      <c r="T107" s="141"/>
    </row>
    <row r="108" spans="11:20" s="39" customFormat="1" x14ac:dyDescent="0.25">
      <c r="K108" s="33"/>
      <c r="M108" s="102"/>
      <c r="P108" s="156"/>
      <c r="Q108" s="156"/>
      <c r="R108" s="156"/>
      <c r="S108" s="141"/>
      <c r="T108" s="141"/>
    </row>
    <row r="109" spans="11:20" s="39" customFormat="1" x14ac:dyDescent="0.25">
      <c r="K109" s="33"/>
      <c r="M109" s="102"/>
      <c r="P109" s="156"/>
      <c r="Q109" s="156"/>
      <c r="R109" s="156"/>
      <c r="S109" s="141"/>
      <c r="T109" s="141"/>
    </row>
    <row r="110" spans="11:20" s="39" customFormat="1" x14ac:dyDescent="0.25">
      <c r="K110" s="33"/>
      <c r="M110" s="102"/>
      <c r="P110" s="156"/>
      <c r="Q110" s="156"/>
      <c r="R110" s="156"/>
      <c r="S110" s="141"/>
      <c r="T110" s="141"/>
    </row>
    <row r="111" spans="11:20" s="39" customFormat="1" x14ac:dyDescent="0.25">
      <c r="K111" s="33"/>
      <c r="M111" s="102"/>
      <c r="P111" s="156"/>
      <c r="Q111" s="156"/>
      <c r="R111" s="156"/>
      <c r="S111" s="141"/>
      <c r="T111" s="141"/>
    </row>
    <row r="112" spans="11:20" s="39" customFormat="1" x14ac:dyDescent="0.25">
      <c r="K112" s="33"/>
      <c r="M112" s="102"/>
      <c r="P112" s="156"/>
      <c r="Q112" s="156"/>
      <c r="R112" s="156"/>
      <c r="S112" s="141"/>
      <c r="T112" s="141"/>
    </row>
    <row r="113" spans="11:20" s="39" customFormat="1" x14ac:dyDescent="0.25">
      <c r="K113" s="33"/>
      <c r="M113" s="102"/>
      <c r="P113" s="156"/>
      <c r="Q113" s="156"/>
      <c r="R113" s="156"/>
      <c r="S113" s="141"/>
      <c r="T113" s="141"/>
    </row>
    <row r="114" spans="11:20" s="39" customFormat="1" x14ac:dyDescent="0.25">
      <c r="K114" s="33"/>
      <c r="M114" s="102"/>
      <c r="P114" s="156"/>
      <c r="Q114" s="156"/>
      <c r="R114" s="156"/>
      <c r="S114" s="141"/>
      <c r="T114" s="141"/>
    </row>
    <row r="115" spans="11:20" s="39" customFormat="1" x14ac:dyDescent="0.25">
      <c r="K115" s="33"/>
      <c r="M115" s="102"/>
      <c r="P115" s="156"/>
      <c r="Q115" s="156"/>
      <c r="R115" s="156"/>
      <c r="S115" s="141"/>
      <c r="T115" s="141"/>
    </row>
    <row r="116" spans="11:20" s="39" customFormat="1" x14ac:dyDescent="0.25">
      <c r="K116" s="33"/>
      <c r="M116" s="102"/>
      <c r="P116" s="156"/>
      <c r="Q116" s="156"/>
      <c r="R116" s="156"/>
      <c r="S116" s="141"/>
      <c r="T116" s="141"/>
    </row>
    <row r="117" spans="11:20" s="39" customFormat="1" x14ac:dyDescent="0.25">
      <c r="K117" s="33"/>
      <c r="M117" s="102"/>
      <c r="P117" s="156"/>
      <c r="Q117" s="156"/>
      <c r="R117" s="156"/>
      <c r="S117" s="141"/>
      <c r="T117" s="141"/>
    </row>
    <row r="118" spans="11:20" s="39" customFormat="1" x14ac:dyDescent="0.25">
      <c r="K118" s="33"/>
      <c r="M118" s="102"/>
      <c r="P118" s="156"/>
      <c r="Q118" s="156"/>
      <c r="R118" s="156"/>
      <c r="S118" s="141"/>
      <c r="T118" s="141"/>
    </row>
    <row r="119" spans="11:20" s="39" customFormat="1" x14ac:dyDescent="0.25">
      <c r="K119" s="33"/>
      <c r="M119" s="102"/>
      <c r="P119" s="156"/>
      <c r="Q119" s="156"/>
      <c r="R119" s="156"/>
      <c r="S119" s="141"/>
      <c r="T119" s="141"/>
    </row>
    <row r="120" spans="11:20" s="39" customFormat="1" x14ac:dyDescent="0.25">
      <c r="K120" s="33"/>
      <c r="M120" s="102"/>
      <c r="P120" s="156"/>
      <c r="Q120" s="156"/>
      <c r="R120" s="156"/>
      <c r="S120" s="141"/>
      <c r="T120" s="141"/>
    </row>
    <row r="121" spans="11:20" s="39" customFormat="1" x14ac:dyDescent="0.25">
      <c r="K121" s="33"/>
      <c r="M121" s="102"/>
      <c r="P121" s="156"/>
      <c r="Q121" s="156"/>
      <c r="R121" s="156"/>
      <c r="S121" s="141"/>
      <c r="T121" s="141"/>
    </row>
    <row r="122" spans="11:20" s="39" customFormat="1" x14ac:dyDescent="0.25">
      <c r="K122" s="33"/>
      <c r="M122" s="102"/>
      <c r="P122" s="156"/>
      <c r="Q122" s="156"/>
      <c r="R122" s="156"/>
      <c r="S122" s="141"/>
      <c r="T122" s="141"/>
    </row>
    <row r="123" spans="11:20" s="39" customFormat="1" x14ac:dyDescent="0.25">
      <c r="K123" s="33"/>
      <c r="M123" s="102"/>
      <c r="P123" s="156"/>
      <c r="Q123" s="156"/>
      <c r="R123" s="156"/>
      <c r="S123" s="141"/>
      <c r="T123" s="141"/>
    </row>
    <row r="124" spans="11:20" s="39" customFormat="1" x14ac:dyDescent="0.25">
      <c r="K124" s="33"/>
      <c r="M124" s="102"/>
      <c r="P124" s="156"/>
      <c r="Q124" s="156"/>
      <c r="R124" s="156"/>
      <c r="S124" s="141"/>
      <c r="T124" s="141"/>
    </row>
    <row r="125" spans="11:20" s="39" customFormat="1" x14ac:dyDescent="0.25">
      <c r="K125" s="33"/>
      <c r="M125" s="102"/>
      <c r="P125" s="156"/>
      <c r="Q125" s="156"/>
      <c r="R125" s="156"/>
      <c r="S125" s="141"/>
      <c r="T125" s="141"/>
    </row>
    <row r="126" spans="11:20" s="39" customFormat="1" x14ac:dyDescent="0.25">
      <c r="K126" s="33"/>
      <c r="M126" s="102"/>
      <c r="P126" s="156"/>
      <c r="Q126" s="156"/>
      <c r="R126" s="156"/>
      <c r="S126" s="141"/>
      <c r="T126" s="141"/>
    </row>
    <row r="127" spans="11:20" s="39" customFormat="1" x14ac:dyDescent="0.25">
      <c r="K127" s="33"/>
      <c r="M127" s="102"/>
      <c r="P127" s="156"/>
      <c r="Q127" s="156"/>
      <c r="R127" s="156"/>
      <c r="S127" s="141"/>
      <c r="T127" s="141"/>
    </row>
    <row r="128" spans="11:20" s="39" customFormat="1" x14ac:dyDescent="0.25">
      <c r="K128" s="33"/>
      <c r="M128" s="102"/>
      <c r="P128" s="156"/>
      <c r="Q128" s="156"/>
      <c r="R128" s="156"/>
      <c r="S128" s="141"/>
      <c r="T128" s="141"/>
    </row>
    <row r="129" spans="11:20" s="39" customFormat="1" x14ac:dyDescent="0.25">
      <c r="K129" s="33"/>
      <c r="M129" s="102"/>
      <c r="P129" s="156"/>
      <c r="Q129" s="156"/>
      <c r="R129" s="156"/>
      <c r="S129" s="141"/>
      <c r="T129" s="141"/>
    </row>
    <row r="130" spans="11:20" s="39" customFormat="1" x14ac:dyDescent="0.25">
      <c r="K130" s="33"/>
      <c r="M130" s="102"/>
      <c r="P130" s="156"/>
      <c r="Q130" s="156"/>
      <c r="R130" s="156"/>
      <c r="S130" s="141"/>
      <c r="T130" s="141"/>
    </row>
    <row r="131" spans="11:20" s="39" customFormat="1" x14ac:dyDescent="0.25">
      <c r="K131" s="33"/>
      <c r="M131" s="102"/>
      <c r="P131" s="156"/>
      <c r="Q131" s="156"/>
      <c r="R131" s="156"/>
      <c r="S131" s="141"/>
      <c r="T131" s="141"/>
    </row>
    <row r="132" spans="11:20" s="39" customFormat="1" x14ac:dyDescent="0.25">
      <c r="K132" s="33"/>
      <c r="M132" s="102"/>
      <c r="P132" s="156"/>
      <c r="Q132" s="156"/>
      <c r="R132" s="156"/>
      <c r="S132" s="141"/>
      <c r="T132" s="141"/>
    </row>
    <row r="133" spans="11:20" s="39" customFormat="1" x14ac:dyDescent="0.25">
      <c r="K133" s="33"/>
      <c r="M133" s="102"/>
      <c r="P133" s="156"/>
      <c r="Q133" s="156"/>
      <c r="R133" s="156"/>
      <c r="S133" s="141"/>
      <c r="T133" s="141"/>
    </row>
    <row r="134" spans="11:20" s="39" customFormat="1" x14ac:dyDescent="0.25">
      <c r="K134" s="33"/>
      <c r="M134" s="102"/>
      <c r="P134" s="156"/>
      <c r="Q134" s="156"/>
      <c r="R134" s="156"/>
      <c r="S134" s="141"/>
      <c r="T134" s="141"/>
    </row>
    <row r="135" spans="11:20" s="39" customFormat="1" x14ac:dyDescent="0.25">
      <c r="K135" s="33"/>
      <c r="M135" s="102"/>
      <c r="P135" s="156"/>
      <c r="Q135" s="156"/>
      <c r="R135" s="156"/>
      <c r="S135" s="141"/>
      <c r="T135" s="141"/>
    </row>
    <row r="136" spans="11:20" s="39" customFormat="1" x14ac:dyDescent="0.25">
      <c r="K136" s="33"/>
      <c r="M136" s="102"/>
      <c r="P136" s="156"/>
      <c r="Q136" s="156"/>
      <c r="R136" s="156"/>
      <c r="S136" s="141"/>
      <c r="T136" s="141"/>
    </row>
    <row r="137" spans="11:20" s="39" customFormat="1" x14ac:dyDescent="0.25">
      <c r="K137" s="33"/>
      <c r="M137" s="102"/>
      <c r="P137" s="156"/>
      <c r="Q137" s="156"/>
      <c r="R137" s="156"/>
      <c r="S137" s="141"/>
      <c r="T137" s="141"/>
    </row>
    <row r="138" spans="11:20" s="39" customFormat="1" x14ac:dyDescent="0.25">
      <c r="K138" s="33"/>
      <c r="M138" s="102"/>
      <c r="P138" s="156"/>
      <c r="Q138" s="156"/>
      <c r="R138" s="156"/>
      <c r="S138" s="141"/>
      <c r="T138" s="141"/>
    </row>
    <row r="139" spans="11:20" s="39" customFormat="1" x14ac:dyDescent="0.25">
      <c r="K139" s="33"/>
      <c r="M139" s="102"/>
      <c r="P139" s="156"/>
      <c r="Q139" s="156"/>
      <c r="R139" s="156"/>
      <c r="S139" s="141"/>
      <c r="T139" s="141"/>
    </row>
    <row r="140" spans="11:20" s="39" customFormat="1" x14ac:dyDescent="0.25">
      <c r="K140" s="33"/>
      <c r="M140" s="102"/>
      <c r="P140" s="156"/>
      <c r="Q140" s="156"/>
      <c r="R140" s="156"/>
      <c r="S140" s="141"/>
      <c r="T140" s="141"/>
    </row>
    <row r="141" spans="11:20" s="39" customFormat="1" x14ac:dyDescent="0.25">
      <c r="K141" s="33"/>
      <c r="M141" s="102"/>
      <c r="P141" s="156"/>
      <c r="Q141" s="156"/>
      <c r="R141" s="156"/>
      <c r="S141" s="141"/>
      <c r="T141" s="141"/>
    </row>
    <row r="142" spans="11:20" s="39" customFormat="1" x14ac:dyDescent="0.25">
      <c r="K142" s="33"/>
      <c r="M142" s="102"/>
      <c r="P142" s="156"/>
      <c r="Q142" s="156"/>
      <c r="R142" s="156"/>
      <c r="S142" s="141"/>
      <c r="T142" s="141"/>
    </row>
    <row r="143" spans="11:20" s="39" customFormat="1" x14ac:dyDescent="0.25">
      <c r="K143" s="33"/>
      <c r="M143" s="102"/>
      <c r="P143" s="156"/>
      <c r="Q143" s="156"/>
      <c r="R143" s="156"/>
      <c r="S143" s="141"/>
      <c r="T143" s="141"/>
    </row>
    <row r="144" spans="11:20" s="39" customFormat="1" x14ac:dyDescent="0.25">
      <c r="K144" s="33"/>
      <c r="M144" s="102"/>
      <c r="P144" s="156"/>
      <c r="Q144" s="156"/>
      <c r="R144" s="156"/>
      <c r="S144" s="141"/>
      <c r="T144" s="141"/>
    </row>
    <row r="145" spans="11:20" s="39" customFormat="1" x14ac:dyDescent="0.25">
      <c r="K145" s="33"/>
      <c r="M145" s="102"/>
      <c r="P145" s="156"/>
      <c r="Q145" s="156"/>
      <c r="R145" s="156"/>
      <c r="S145" s="141"/>
      <c r="T145" s="141"/>
    </row>
    <row r="146" spans="11:20" s="39" customFormat="1" x14ac:dyDescent="0.25">
      <c r="K146" s="33"/>
      <c r="M146" s="102"/>
      <c r="P146" s="156"/>
      <c r="Q146" s="156"/>
      <c r="R146" s="156"/>
      <c r="S146" s="141"/>
      <c r="T146" s="141"/>
    </row>
    <row r="147" spans="11:20" s="39" customFormat="1" x14ac:dyDescent="0.25">
      <c r="K147" s="33"/>
      <c r="M147" s="102"/>
      <c r="P147" s="156"/>
      <c r="Q147" s="156"/>
      <c r="R147" s="156"/>
      <c r="S147" s="141"/>
      <c r="T147" s="141"/>
    </row>
    <row r="148" spans="11:20" s="39" customFormat="1" x14ac:dyDescent="0.25">
      <c r="K148" s="33"/>
      <c r="M148" s="102"/>
      <c r="P148" s="156"/>
      <c r="Q148" s="156"/>
      <c r="R148" s="156"/>
      <c r="S148" s="141"/>
      <c r="T148" s="141"/>
    </row>
    <row r="149" spans="11:20" s="39" customFormat="1" x14ac:dyDescent="0.25">
      <c r="K149" s="33"/>
      <c r="M149" s="102"/>
      <c r="P149" s="156"/>
      <c r="Q149" s="156"/>
      <c r="R149" s="156"/>
      <c r="S149" s="141"/>
      <c r="T149" s="141"/>
    </row>
    <row r="150" spans="11:20" s="39" customFormat="1" x14ac:dyDescent="0.25">
      <c r="K150" s="33"/>
      <c r="M150" s="102"/>
      <c r="P150" s="156"/>
      <c r="Q150" s="156"/>
      <c r="R150" s="156"/>
      <c r="S150" s="141"/>
      <c r="T150" s="141"/>
    </row>
    <row r="151" spans="11:20" s="39" customFormat="1" x14ac:dyDescent="0.25">
      <c r="K151" s="33"/>
      <c r="M151" s="102"/>
      <c r="P151" s="156"/>
      <c r="Q151" s="156"/>
      <c r="R151" s="156"/>
      <c r="S151" s="141"/>
      <c r="T151" s="141"/>
    </row>
    <row r="152" spans="11:20" s="39" customFormat="1" x14ac:dyDescent="0.25">
      <c r="K152" s="33"/>
      <c r="M152" s="102"/>
      <c r="P152" s="156"/>
      <c r="Q152" s="156"/>
      <c r="R152" s="156"/>
      <c r="S152" s="141"/>
      <c r="T152" s="141"/>
    </row>
    <row r="153" spans="11:20" s="39" customFormat="1" x14ac:dyDescent="0.25">
      <c r="K153" s="33"/>
      <c r="M153" s="102"/>
      <c r="P153" s="156"/>
      <c r="Q153" s="156"/>
      <c r="R153" s="156"/>
      <c r="S153" s="141"/>
      <c r="T153" s="141"/>
    </row>
    <row r="154" spans="11:20" s="39" customFormat="1" x14ac:dyDescent="0.25">
      <c r="K154" s="33"/>
      <c r="M154" s="102"/>
      <c r="P154" s="156"/>
      <c r="Q154" s="156"/>
      <c r="R154" s="156"/>
      <c r="S154" s="141"/>
      <c r="T154" s="141"/>
    </row>
    <row r="155" spans="11:20" s="39" customFormat="1" x14ac:dyDescent="0.25">
      <c r="K155" s="33"/>
      <c r="M155" s="102"/>
      <c r="P155" s="156"/>
      <c r="Q155" s="156"/>
      <c r="R155" s="156"/>
      <c r="S155" s="141"/>
      <c r="T155" s="141"/>
    </row>
    <row r="156" spans="11:20" s="39" customFormat="1" x14ac:dyDescent="0.25">
      <c r="K156" s="33"/>
      <c r="M156" s="102"/>
      <c r="P156" s="156"/>
      <c r="Q156" s="156"/>
      <c r="R156" s="156"/>
      <c r="S156" s="141"/>
      <c r="T156" s="141"/>
    </row>
    <row r="157" spans="11:20" s="39" customFormat="1" x14ac:dyDescent="0.25">
      <c r="K157" s="33"/>
      <c r="M157" s="102"/>
      <c r="P157" s="156"/>
      <c r="Q157" s="156"/>
      <c r="R157" s="156"/>
      <c r="S157" s="141"/>
      <c r="T157" s="141"/>
    </row>
    <row r="158" spans="11:20" s="39" customFormat="1" x14ac:dyDescent="0.25">
      <c r="K158" s="33"/>
      <c r="M158" s="102"/>
      <c r="P158" s="156"/>
      <c r="Q158" s="156"/>
      <c r="R158" s="156"/>
      <c r="S158" s="141"/>
      <c r="T158" s="141"/>
    </row>
    <row r="159" spans="11:20" s="39" customFormat="1" x14ac:dyDescent="0.25">
      <c r="K159" s="33"/>
      <c r="M159" s="102"/>
      <c r="P159" s="156"/>
      <c r="Q159" s="156"/>
      <c r="R159" s="156"/>
      <c r="S159" s="141"/>
      <c r="T159" s="141"/>
    </row>
    <row r="160" spans="11:20" s="39" customFormat="1" x14ac:dyDescent="0.25">
      <c r="K160" s="33"/>
      <c r="M160" s="102"/>
      <c r="P160" s="156"/>
      <c r="Q160" s="156"/>
      <c r="R160" s="156"/>
      <c r="S160" s="141"/>
      <c r="T160" s="141"/>
    </row>
    <row r="161" spans="11:20" s="39" customFormat="1" x14ac:dyDescent="0.25">
      <c r="K161" s="33"/>
      <c r="M161" s="102"/>
      <c r="P161" s="156"/>
      <c r="Q161" s="156"/>
      <c r="R161" s="156"/>
      <c r="S161" s="141"/>
      <c r="T161" s="141"/>
    </row>
    <row r="162" spans="11:20" s="39" customFormat="1" x14ac:dyDescent="0.25">
      <c r="K162" s="33"/>
      <c r="M162" s="102"/>
      <c r="P162" s="156"/>
      <c r="Q162" s="156"/>
      <c r="R162" s="156"/>
      <c r="S162" s="141"/>
      <c r="T162" s="141"/>
    </row>
    <row r="163" spans="11:20" s="39" customFormat="1" x14ac:dyDescent="0.25">
      <c r="K163" s="33"/>
      <c r="M163" s="102"/>
      <c r="P163" s="156"/>
      <c r="Q163" s="156"/>
      <c r="R163" s="156"/>
      <c r="S163" s="141"/>
      <c r="T163" s="141"/>
    </row>
    <row r="164" spans="11:20" s="39" customFormat="1" x14ac:dyDescent="0.25">
      <c r="K164" s="33"/>
      <c r="M164" s="102"/>
      <c r="P164" s="156"/>
      <c r="Q164" s="156"/>
      <c r="R164" s="156"/>
      <c r="S164" s="141"/>
      <c r="T164" s="141"/>
    </row>
    <row r="165" spans="11:20" s="39" customFormat="1" x14ac:dyDescent="0.25">
      <c r="K165" s="33"/>
      <c r="M165" s="102"/>
      <c r="P165" s="156"/>
      <c r="Q165" s="156"/>
      <c r="R165" s="156"/>
      <c r="S165" s="141"/>
      <c r="T165" s="141"/>
    </row>
    <row r="166" spans="11:20" s="39" customFormat="1" x14ac:dyDescent="0.25">
      <c r="K166" s="33"/>
      <c r="M166" s="102"/>
      <c r="P166" s="156"/>
      <c r="Q166" s="156"/>
      <c r="R166" s="156"/>
      <c r="S166" s="141"/>
      <c r="T166" s="141"/>
    </row>
    <row r="167" spans="11:20" s="39" customFormat="1" x14ac:dyDescent="0.25">
      <c r="K167" s="33"/>
      <c r="M167" s="102"/>
      <c r="P167" s="156"/>
      <c r="Q167" s="156"/>
      <c r="R167" s="156"/>
      <c r="S167" s="141"/>
      <c r="T167" s="141"/>
    </row>
    <row r="168" spans="11:20" s="39" customFormat="1" x14ac:dyDescent="0.25">
      <c r="K168" s="33"/>
      <c r="M168" s="102"/>
      <c r="P168" s="156"/>
      <c r="Q168" s="156"/>
      <c r="R168" s="156"/>
      <c r="S168" s="141"/>
      <c r="T168" s="141"/>
    </row>
    <row r="169" spans="11:20" s="39" customFormat="1" x14ac:dyDescent="0.25">
      <c r="K169" s="33"/>
      <c r="M169" s="102"/>
      <c r="P169" s="156"/>
      <c r="Q169" s="156"/>
      <c r="R169" s="156"/>
      <c r="S169" s="141"/>
      <c r="T169" s="141"/>
    </row>
    <row r="170" spans="11:20" s="39" customFormat="1" x14ac:dyDescent="0.25">
      <c r="K170" s="33"/>
      <c r="M170" s="102"/>
      <c r="P170" s="156"/>
      <c r="Q170" s="156"/>
      <c r="R170" s="156"/>
      <c r="S170" s="141"/>
      <c r="T170" s="141"/>
    </row>
    <row r="171" spans="11:20" s="39" customFormat="1" x14ac:dyDescent="0.25">
      <c r="K171" s="33"/>
      <c r="M171" s="102"/>
      <c r="P171" s="156"/>
      <c r="Q171" s="156"/>
      <c r="R171" s="156"/>
      <c r="S171" s="141"/>
      <c r="T171" s="141"/>
    </row>
    <row r="172" spans="11:20" s="39" customFormat="1" x14ac:dyDescent="0.25">
      <c r="K172" s="33"/>
      <c r="M172" s="102"/>
      <c r="P172" s="156"/>
      <c r="Q172" s="156"/>
      <c r="R172" s="156"/>
      <c r="S172" s="141"/>
      <c r="T172" s="141"/>
    </row>
    <row r="173" spans="11:20" s="39" customFormat="1" x14ac:dyDescent="0.25">
      <c r="K173" s="33"/>
      <c r="M173" s="102"/>
      <c r="P173" s="156"/>
      <c r="Q173" s="156"/>
      <c r="R173" s="156"/>
      <c r="S173" s="141"/>
      <c r="T173" s="141"/>
    </row>
    <row r="174" spans="11:20" s="39" customFormat="1" x14ac:dyDescent="0.25">
      <c r="K174" s="33"/>
      <c r="M174" s="102"/>
      <c r="P174" s="156"/>
      <c r="Q174" s="156"/>
      <c r="R174" s="156"/>
      <c r="S174" s="141"/>
      <c r="T174" s="141"/>
    </row>
    <row r="175" spans="11:20" s="39" customFormat="1" x14ac:dyDescent="0.25">
      <c r="K175" s="33"/>
      <c r="M175" s="102"/>
      <c r="P175" s="156"/>
      <c r="Q175" s="156"/>
      <c r="R175" s="156"/>
      <c r="S175" s="141"/>
      <c r="T175" s="141"/>
    </row>
    <row r="176" spans="11:20" s="39" customFormat="1" x14ac:dyDescent="0.25">
      <c r="K176" s="33"/>
      <c r="M176" s="102"/>
      <c r="P176" s="156"/>
      <c r="Q176" s="156"/>
      <c r="R176" s="156"/>
      <c r="S176" s="141"/>
      <c r="T176" s="141"/>
    </row>
    <row r="177" spans="11:20" s="39" customFormat="1" x14ac:dyDescent="0.25">
      <c r="K177" s="33"/>
      <c r="M177" s="102"/>
      <c r="P177" s="156"/>
      <c r="Q177" s="156"/>
      <c r="R177" s="156"/>
      <c r="S177" s="141"/>
      <c r="T177" s="141"/>
    </row>
    <row r="178" spans="11:20" s="39" customFormat="1" x14ac:dyDescent="0.25">
      <c r="K178" s="33"/>
      <c r="M178" s="102"/>
      <c r="P178" s="156"/>
      <c r="Q178" s="156"/>
      <c r="R178" s="156"/>
      <c r="S178" s="141"/>
      <c r="T178" s="141"/>
    </row>
    <row r="179" spans="11:20" s="39" customFormat="1" x14ac:dyDescent="0.25">
      <c r="K179" s="33"/>
      <c r="M179" s="102"/>
      <c r="P179" s="156"/>
      <c r="Q179" s="156"/>
      <c r="R179" s="156"/>
      <c r="S179" s="141"/>
      <c r="T179" s="141"/>
    </row>
    <row r="180" spans="11:20" s="39" customFormat="1" x14ac:dyDescent="0.25">
      <c r="K180" s="33"/>
      <c r="M180" s="102"/>
      <c r="P180" s="156"/>
      <c r="Q180" s="156"/>
      <c r="R180" s="156"/>
      <c r="S180" s="141"/>
      <c r="T180" s="141"/>
    </row>
    <row r="181" spans="11:20" s="39" customFormat="1" x14ac:dyDescent="0.25">
      <c r="K181" s="33"/>
      <c r="M181" s="102"/>
      <c r="P181" s="156"/>
      <c r="Q181" s="156"/>
      <c r="R181" s="156"/>
      <c r="S181" s="141"/>
      <c r="T181" s="141"/>
    </row>
    <row r="182" spans="11:20" s="39" customFormat="1" x14ac:dyDescent="0.25">
      <c r="K182" s="33"/>
      <c r="M182" s="102"/>
      <c r="P182" s="156"/>
      <c r="Q182" s="156"/>
      <c r="R182" s="156"/>
      <c r="S182" s="141"/>
      <c r="T182" s="141"/>
    </row>
    <row r="183" spans="11:20" s="39" customFormat="1" x14ac:dyDescent="0.25">
      <c r="K183" s="33"/>
      <c r="M183" s="102"/>
      <c r="P183" s="156"/>
      <c r="Q183" s="156"/>
      <c r="R183" s="156"/>
      <c r="S183" s="141"/>
      <c r="T183" s="141"/>
    </row>
    <row r="184" spans="11:20" s="39" customFormat="1" x14ac:dyDescent="0.25">
      <c r="K184" s="33"/>
      <c r="M184" s="102"/>
      <c r="P184" s="156"/>
      <c r="Q184" s="156"/>
      <c r="R184" s="156"/>
      <c r="S184" s="141"/>
      <c r="T184" s="141"/>
    </row>
    <row r="185" spans="11:20" s="39" customFormat="1" x14ac:dyDescent="0.25">
      <c r="K185" s="33"/>
      <c r="M185" s="102"/>
      <c r="P185" s="156"/>
      <c r="Q185" s="156"/>
      <c r="R185" s="156"/>
      <c r="S185" s="141"/>
      <c r="T185" s="141"/>
    </row>
    <row r="186" spans="11:20" s="39" customFormat="1" x14ac:dyDescent="0.25">
      <c r="K186" s="33"/>
      <c r="M186" s="102"/>
      <c r="P186" s="156"/>
      <c r="Q186" s="156"/>
      <c r="R186" s="156"/>
      <c r="S186" s="141"/>
      <c r="T186" s="141"/>
    </row>
    <row r="187" spans="11:20" s="39" customFormat="1" x14ac:dyDescent="0.25">
      <c r="K187" s="33"/>
      <c r="M187" s="102"/>
      <c r="P187" s="156"/>
      <c r="Q187" s="156"/>
      <c r="R187" s="156"/>
      <c r="S187" s="141"/>
      <c r="T187" s="141"/>
    </row>
    <row r="188" spans="11:20" s="39" customFormat="1" x14ac:dyDescent="0.25">
      <c r="K188" s="33"/>
      <c r="M188" s="102"/>
      <c r="P188" s="156"/>
      <c r="Q188" s="156"/>
      <c r="R188" s="156"/>
      <c r="S188" s="141"/>
      <c r="T188" s="141"/>
    </row>
    <row r="189" spans="11:20" s="39" customFormat="1" x14ac:dyDescent="0.25">
      <c r="K189" s="33"/>
      <c r="M189" s="102"/>
      <c r="P189" s="156"/>
      <c r="Q189" s="156"/>
      <c r="R189" s="156"/>
      <c r="S189" s="141"/>
      <c r="T189" s="141"/>
    </row>
    <row r="190" spans="11:20" s="39" customFormat="1" x14ac:dyDescent="0.25">
      <c r="K190" s="33"/>
      <c r="M190" s="102"/>
      <c r="P190" s="156"/>
      <c r="Q190" s="156"/>
      <c r="R190" s="156"/>
      <c r="S190" s="141"/>
      <c r="T190" s="141"/>
    </row>
    <row r="191" spans="11:20" s="39" customFormat="1" x14ac:dyDescent="0.25">
      <c r="K191" s="33"/>
      <c r="M191" s="102"/>
      <c r="P191" s="156"/>
      <c r="Q191" s="156"/>
      <c r="R191" s="156"/>
      <c r="S191" s="141"/>
      <c r="T191" s="141"/>
    </row>
    <row r="192" spans="11:20" s="39" customFormat="1" x14ac:dyDescent="0.25">
      <c r="K192" s="33"/>
      <c r="M192" s="102"/>
      <c r="P192" s="156"/>
      <c r="Q192" s="156"/>
      <c r="R192" s="156"/>
      <c r="S192" s="141"/>
      <c r="T192" s="141"/>
    </row>
    <row r="193" spans="11:20" s="39" customFormat="1" x14ac:dyDescent="0.25">
      <c r="K193" s="33"/>
      <c r="M193" s="102"/>
      <c r="P193" s="156"/>
      <c r="Q193" s="156"/>
      <c r="R193" s="156"/>
      <c r="S193" s="141"/>
      <c r="T193" s="141"/>
    </row>
    <row r="194" spans="11:20" s="39" customFormat="1" x14ac:dyDescent="0.25">
      <c r="K194" s="33"/>
      <c r="M194" s="102"/>
      <c r="P194" s="156"/>
      <c r="Q194" s="156"/>
      <c r="R194" s="156"/>
      <c r="S194" s="141"/>
      <c r="T194" s="141"/>
    </row>
    <row r="195" spans="11:20" s="39" customFormat="1" x14ac:dyDescent="0.25">
      <c r="K195" s="33"/>
      <c r="M195" s="102"/>
      <c r="P195" s="156"/>
      <c r="Q195" s="156"/>
      <c r="R195" s="156"/>
      <c r="S195" s="141"/>
      <c r="T195" s="141"/>
    </row>
    <row r="196" spans="11:20" s="39" customFormat="1" x14ac:dyDescent="0.25">
      <c r="K196" s="33"/>
      <c r="M196" s="102"/>
      <c r="P196" s="156"/>
      <c r="Q196" s="156"/>
      <c r="R196" s="156"/>
      <c r="S196" s="141"/>
      <c r="T196" s="141"/>
    </row>
    <row r="197" spans="11:20" s="39" customFormat="1" x14ac:dyDescent="0.25">
      <c r="K197" s="33"/>
      <c r="M197" s="102"/>
      <c r="P197" s="156"/>
      <c r="Q197" s="156"/>
      <c r="R197" s="156"/>
      <c r="S197" s="141"/>
      <c r="T197" s="141"/>
    </row>
    <row r="198" spans="11:20" s="39" customFormat="1" x14ac:dyDescent="0.25">
      <c r="K198" s="33"/>
      <c r="M198" s="102"/>
      <c r="P198" s="156"/>
      <c r="Q198" s="156"/>
      <c r="R198" s="156"/>
      <c r="S198" s="141"/>
      <c r="T198" s="141"/>
    </row>
    <row r="199" spans="11:20" s="39" customFormat="1" x14ac:dyDescent="0.25">
      <c r="K199" s="33"/>
      <c r="M199" s="102"/>
      <c r="P199" s="156"/>
      <c r="Q199" s="156"/>
      <c r="R199" s="156"/>
      <c r="S199" s="141"/>
      <c r="T199" s="141"/>
    </row>
    <row r="200" spans="11:20" s="39" customFormat="1" x14ac:dyDescent="0.25">
      <c r="K200" s="33"/>
      <c r="M200" s="102"/>
      <c r="P200" s="156"/>
      <c r="Q200" s="156"/>
      <c r="R200" s="156"/>
      <c r="S200" s="141"/>
      <c r="T200" s="141"/>
    </row>
    <row r="201" spans="11:20" s="39" customFormat="1" x14ac:dyDescent="0.25">
      <c r="K201" s="33"/>
      <c r="M201" s="102"/>
      <c r="P201" s="156"/>
      <c r="Q201" s="156"/>
      <c r="R201" s="156"/>
      <c r="S201" s="141"/>
      <c r="T201" s="141"/>
    </row>
    <row r="202" spans="11:20" s="39" customFormat="1" x14ac:dyDescent="0.25">
      <c r="K202" s="33"/>
      <c r="M202" s="102"/>
      <c r="P202" s="156"/>
      <c r="Q202" s="156"/>
      <c r="R202" s="156"/>
      <c r="S202" s="141"/>
      <c r="T202" s="141"/>
    </row>
    <row r="203" spans="11:20" s="39" customFormat="1" x14ac:dyDescent="0.25">
      <c r="K203" s="33"/>
      <c r="M203" s="102"/>
      <c r="P203" s="156"/>
      <c r="Q203" s="156"/>
      <c r="R203" s="156"/>
      <c r="S203" s="141"/>
      <c r="T203" s="141"/>
    </row>
    <row r="204" spans="11:20" s="39" customFormat="1" x14ac:dyDescent="0.25">
      <c r="K204" s="33"/>
      <c r="M204" s="102"/>
      <c r="P204" s="156"/>
      <c r="Q204" s="156"/>
      <c r="R204" s="156"/>
      <c r="S204" s="141"/>
      <c r="T204" s="141"/>
    </row>
    <row r="205" spans="11:20" s="39" customFormat="1" x14ac:dyDescent="0.25">
      <c r="K205" s="33"/>
      <c r="M205" s="102"/>
      <c r="P205" s="156"/>
      <c r="Q205" s="156"/>
      <c r="R205" s="156"/>
      <c r="S205" s="141"/>
      <c r="T205" s="141"/>
    </row>
    <row r="206" spans="11:20" s="39" customFormat="1" x14ac:dyDescent="0.25">
      <c r="K206" s="33"/>
      <c r="M206" s="102"/>
      <c r="P206" s="156"/>
      <c r="Q206" s="156"/>
      <c r="R206" s="156"/>
      <c r="S206" s="141"/>
      <c r="T206" s="141"/>
    </row>
    <row r="207" spans="11:20" s="39" customFormat="1" x14ac:dyDescent="0.25">
      <c r="K207" s="33"/>
      <c r="M207" s="102"/>
      <c r="P207" s="156"/>
      <c r="Q207" s="156"/>
      <c r="R207" s="156"/>
      <c r="S207" s="141"/>
      <c r="T207" s="141"/>
    </row>
    <row r="208" spans="11:20" s="39" customFormat="1" x14ac:dyDescent="0.25">
      <c r="K208" s="33"/>
      <c r="M208" s="102"/>
      <c r="P208" s="156"/>
      <c r="Q208" s="156"/>
      <c r="R208" s="156"/>
      <c r="S208" s="141"/>
      <c r="T208" s="141"/>
    </row>
    <row r="209" spans="11:20" s="39" customFormat="1" x14ac:dyDescent="0.25">
      <c r="K209" s="33"/>
      <c r="M209" s="102"/>
      <c r="P209" s="156"/>
      <c r="Q209" s="156"/>
      <c r="R209" s="156"/>
      <c r="S209" s="141"/>
      <c r="T209" s="141"/>
    </row>
    <row r="210" spans="11:20" s="39" customFormat="1" x14ac:dyDescent="0.25">
      <c r="K210" s="33"/>
      <c r="M210" s="102"/>
      <c r="P210" s="156"/>
      <c r="Q210" s="156"/>
      <c r="R210" s="156"/>
      <c r="S210" s="141"/>
      <c r="T210" s="141"/>
    </row>
    <row r="211" spans="11:20" s="39" customFormat="1" x14ac:dyDescent="0.25">
      <c r="K211" s="33"/>
      <c r="M211" s="102"/>
      <c r="P211" s="156"/>
      <c r="Q211" s="156"/>
      <c r="R211" s="156"/>
      <c r="S211" s="141"/>
      <c r="T211" s="141"/>
    </row>
    <row r="212" spans="11:20" s="39" customFormat="1" x14ac:dyDescent="0.25">
      <c r="K212" s="33"/>
      <c r="M212" s="102"/>
      <c r="P212" s="156"/>
      <c r="Q212" s="156"/>
      <c r="R212" s="156"/>
      <c r="S212" s="141"/>
      <c r="T212" s="141"/>
    </row>
    <row r="213" spans="11:20" s="39" customFormat="1" x14ac:dyDescent="0.25">
      <c r="K213" s="33"/>
      <c r="M213" s="102"/>
      <c r="P213" s="156"/>
      <c r="Q213" s="156"/>
      <c r="R213" s="156"/>
      <c r="S213" s="141"/>
      <c r="T213" s="141"/>
    </row>
    <row r="214" spans="11:20" s="39" customFormat="1" x14ac:dyDescent="0.25">
      <c r="K214" s="33"/>
      <c r="M214" s="102"/>
      <c r="P214" s="156"/>
      <c r="Q214" s="156"/>
      <c r="R214" s="156"/>
      <c r="S214" s="141"/>
      <c r="T214" s="141"/>
    </row>
    <row r="215" spans="11:20" s="39" customFormat="1" x14ac:dyDescent="0.25">
      <c r="K215" s="33"/>
      <c r="M215" s="102"/>
      <c r="P215" s="156"/>
      <c r="Q215" s="156"/>
      <c r="R215" s="156"/>
      <c r="S215" s="141"/>
      <c r="T215" s="141"/>
    </row>
    <row r="216" spans="11:20" s="39" customFormat="1" x14ac:dyDescent="0.25">
      <c r="K216" s="33"/>
      <c r="M216" s="102"/>
      <c r="P216" s="156"/>
      <c r="Q216" s="156"/>
      <c r="R216" s="156"/>
      <c r="S216" s="141"/>
      <c r="T216" s="141"/>
    </row>
    <row r="217" spans="11:20" s="39" customFormat="1" x14ac:dyDescent="0.25">
      <c r="K217" s="33"/>
      <c r="M217" s="102"/>
      <c r="P217" s="156"/>
      <c r="Q217" s="156"/>
      <c r="R217" s="156"/>
      <c r="S217" s="141"/>
      <c r="T217" s="141"/>
    </row>
    <row r="218" spans="11:20" s="39" customFormat="1" x14ac:dyDescent="0.25">
      <c r="K218" s="33"/>
      <c r="M218" s="102"/>
      <c r="P218" s="156"/>
      <c r="Q218" s="156"/>
      <c r="R218" s="156"/>
      <c r="S218" s="141"/>
      <c r="T218" s="141"/>
    </row>
    <row r="219" spans="11:20" s="39" customFormat="1" x14ac:dyDescent="0.25">
      <c r="K219" s="33"/>
      <c r="M219" s="102"/>
      <c r="P219" s="156"/>
      <c r="Q219" s="156"/>
      <c r="R219" s="156"/>
      <c r="S219" s="141"/>
      <c r="T219" s="141"/>
    </row>
    <row r="220" spans="11:20" s="39" customFormat="1" x14ac:dyDescent="0.25">
      <c r="K220" s="33"/>
      <c r="M220" s="102"/>
      <c r="P220" s="156"/>
      <c r="Q220" s="156"/>
      <c r="R220" s="156"/>
      <c r="S220" s="141"/>
      <c r="T220" s="141"/>
    </row>
    <row r="221" spans="11:20" s="39" customFormat="1" x14ac:dyDescent="0.25">
      <c r="K221" s="33"/>
      <c r="M221" s="102"/>
      <c r="P221" s="156"/>
      <c r="Q221" s="156"/>
      <c r="R221" s="156"/>
      <c r="S221" s="141"/>
      <c r="T221" s="141"/>
    </row>
    <row r="222" spans="11:20" s="39" customFormat="1" x14ac:dyDescent="0.25">
      <c r="K222" s="33"/>
      <c r="M222" s="102"/>
      <c r="P222" s="156"/>
      <c r="Q222" s="156"/>
      <c r="R222" s="156"/>
      <c r="S222" s="141"/>
      <c r="T222" s="141"/>
    </row>
    <row r="223" spans="11:20" s="39" customFormat="1" x14ac:dyDescent="0.25">
      <c r="K223" s="33"/>
      <c r="M223" s="102"/>
      <c r="P223" s="156"/>
      <c r="Q223" s="156"/>
      <c r="R223" s="156"/>
      <c r="S223" s="141"/>
      <c r="T223" s="141"/>
    </row>
    <row r="224" spans="11:20" s="39" customFormat="1" x14ac:dyDescent="0.25">
      <c r="K224" s="33"/>
      <c r="M224" s="102"/>
      <c r="P224" s="156"/>
      <c r="Q224" s="156"/>
      <c r="R224" s="156"/>
      <c r="S224" s="141"/>
      <c r="T224" s="141"/>
    </row>
    <row r="225" spans="11:20" s="39" customFormat="1" x14ac:dyDescent="0.25">
      <c r="K225" s="33"/>
      <c r="M225" s="102"/>
      <c r="P225" s="156"/>
      <c r="Q225" s="156"/>
      <c r="R225" s="156"/>
      <c r="S225" s="141"/>
      <c r="T225" s="141"/>
    </row>
    <row r="226" spans="11:20" s="39" customFormat="1" x14ac:dyDescent="0.25">
      <c r="K226" s="33"/>
      <c r="M226" s="102"/>
      <c r="P226" s="156"/>
      <c r="Q226" s="156"/>
      <c r="R226" s="156"/>
      <c r="S226" s="141"/>
      <c r="T226" s="141"/>
    </row>
    <row r="227" spans="11:20" s="39" customFormat="1" x14ac:dyDescent="0.25">
      <c r="K227" s="33"/>
      <c r="M227" s="102"/>
      <c r="P227" s="156"/>
      <c r="Q227" s="156"/>
      <c r="R227" s="156"/>
      <c r="S227" s="141"/>
      <c r="T227" s="141"/>
    </row>
    <row r="228" spans="11:20" s="39" customFormat="1" x14ac:dyDescent="0.25">
      <c r="K228" s="33"/>
      <c r="M228" s="102"/>
      <c r="P228" s="156"/>
      <c r="Q228" s="156"/>
      <c r="R228" s="156"/>
      <c r="S228" s="141"/>
      <c r="T228" s="141"/>
    </row>
    <row r="229" spans="11:20" s="39" customFormat="1" x14ac:dyDescent="0.25">
      <c r="K229" s="33"/>
      <c r="M229" s="102"/>
      <c r="P229" s="156"/>
      <c r="Q229" s="156"/>
      <c r="R229" s="156"/>
      <c r="S229" s="141"/>
      <c r="T229" s="141"/>
    </row>
    <row r="230" spans="11:20" s="39" customFormat="1" x14ac:dyDescent="0.25">
      <c r="K230" s="33"/>
      <c r="M230" s="102"/>
      <c r="P230" s="156"/>
      <c r="Q230" s="156"/>
      <c r="R230" s="156"/>
      <c r="S230" s="141"/>
      <c r="T230" s="141"/>
    </row>
    <row r="231" spans="11:20" s="39" customFormat="1" x14ac:dyDescent="0.25">
      <c r="K231" s="33"/>
      <c r="M231" s="102"/>
      <c r="P231" s="156"/>
      <c r="Q231" s="156"/>
      <c r="R231" s="156"/>
      <c r="S231" s="141"/>
      <c r="T231" s="141"/>
    </row>
    <row r="232" spans="11:20" s="39" customFormat="1" x14ac:dyDescent="0.25">
      <c r="K232" s="33"/>
      <c r="M232" s="102"/>
      <c r="P232" s="156"/>
      <c r="Q232" s="156"/>
      <c r="R232" s="156"/>
      <c r="S232" s="141"/>
      <c r="T232" s="141"/>
    </row>
    <row r="233" spans="11:20" s="39" customFormat="1" x14ac:dyDescent="0.25">
      <c r="K233" s="33"/>
      <c r="M233" s="102"/>
      <c r="P233" s="156"/>
      <c r="Q233" s="156"/>
      <c r="R233" s="156"/>
      <c r="S233" s="141"/>
      <c r="T233" s="141"/>
    </row>
    <row r="234" spans="11:20" s="39" customFormat="1" x14ac:dyDescent="0.25">
      <c r="K234" s="33"/>
      <c r="M234" s="102"/>
      <c r="P234" s="156"/>
      <c r="Q234" s="156"/>
      <c r="R234" s="156"/>
      <c r="S234" s="141"/>
      <c r="T234" s="141"/>
    </row>
    <row r="235" spans="11:20" s="39" customFormat="1" x14ac:dyDescent="0.25">
      <c r="K235" s="33"/>
      <c r="M235" s="102"/>
      <c r="P235" s="156"/>
      <c r="Q235" s="156"/>
      <c r="R235" s="156"/>
      <c r="S235" s="141"/>
      <c r="T235" s="141"/>
    </row>
    <row r="236" spans="11:20" s="39" customFormat="1" x14ac:dyDescent="0.25">
      <c r="K236" s="33"/>
      <c r="M236" s="102"/>
      <c r="P236" s="156"/>
      <c r="Q236" s="156"/>
      <c r="R236" s="156"/>
      <c r="S236" s="141"/>
      <c r="T236" s="141"/>
    </row>
    <row r="237" spans="11:20" s="39" customFormat="1" x14ac:dyDescent="0.25">
      <c r="K237" s="33"/>
      <c r="M237" s="102"/>
      <c r="P237" s="156"/>
      <c r="Q237" s="156"/>
      <c r="R237" s="156"/>
      <c r="S237" s="141"/>
      <c r="T237" s="141"/>
    </row>
    <row r="238" spans="11:20" s="39" customFormat="1" x14ac:dyDescent="0.25">
      <c r="K238" s="33"/>
      <c r="M238" s="102"/>
      <c r="P238" s="156"/>
      <c r="Q238" s="156"/>
      <c r="R238" s="156"/>
      <c r="S238" s="141"/>
      <c r="T238" s="141"/>
    </row>
    <row r="239" spans="11:20" s="39" customFormat="1" x14ac:dyDescent="0.25">
      <c r="K239" s="33"/>
      <c r="M239" s="102"/>
      <c r="P239" s="156"/>
      <c r="Q239" s="156"/>
      <c r="R239" s="156"/>
      <c r="S239" s="141"/>
      <c r="T239" s="141"/>
    </row>
    <row r="240" spans="11:20" s="39" customFormat="1" x14ac:dyDescent="0.25">
      <c r="K240" s="33"/>
      <c r="M240" s="102"/>
      <c r="P240" s="156"/>
      <c r="Q240" s="156"/>
      <c r="R240" s="156"/>
      <c r="S240" s="141"/>
      <c r="T240" s="141"/>
    </row>
    <row r="241" spans="11:20" s="39" customFormat="1" x14ac:dyDescent="0.25">
      <c r="K241" s="33"/>
      <c r="M241" s="102"/>
      <c r="P241" s="156"/>
      <c r="Q241" s="156"/>
      <c r="R241" s="156"/>
      <c r="S241" s="141"/>
      <c r="T241" s="141"/>
    </row>
    <row r="242" spans="11:20" s="39" customFormat="1" x14ac:dyDescent="0.25">
      <c r="K242" s="33"/>
      <c r="M242" s="102"/>
      <c r="P242" s="156"/>
      <c r="Q242" s="156"/>
      <c r="R242" s="156"/>
      <c r="S242" s="141"/>
      <c r="T242" s="141"/>
    </row>
    <row r="243" spans="11:20" s="39" customFormat="1" x14ac:dyDescent="0.25">
      <c r="K243" s="33"/>
      <c r="M243" s="102"/>
      <c r="P243" s="156"/>
      <c r="Q243" s="156"/>
      <c r="R243" s="156"/>
      <c r="S243" s="141"/>
      <c r="T243" s="141"/>
    </row>
    <row r="244" spans="11:20" s="39" customFormat="1" x14ac:dyDescent="0.25">
      <c r="K244" s="33"/>
      <c r="M244" s="102"/>
      <c r="P244" s="156"/>
      <c r="Q244" s="156"/>
      <c r="R244" s="156"/>
      <c r="S244" s="141"/>
      <c r="T244" s="141"/>
    </row>
    <row r="245" spans="11:20" s="39" customFormat="1" x14ac:dyDescent="0.25">
      <c r="K245" s="33"/>
      <c r="M245" s="102"/>
      <c r="P245" s="156"/>
      <c r="Q245" s="156"/>
      <c r="R245" s="156"/>
      <c r="S245" s="141"/>
      <c r="T245" s="141"/>
    </row>
    <row r="246" spans="11:20" s="39" customFormat="1" x14ac:dyDescent="0.25">
      <c r="K246" s="33"/>
      <c r="M246" s="102"/>
      <c r="P246" s="156"/>
      <c r="Q246" s="156"/>
      <c r="R246" s="156"/>
      <c r="S246" s="141"/>
      <c r="T246" s="141"/>
    </row>
    <row r="247" spans="11:20" s="39" customFormat="1" x14ac:dyDescent="0.25">
      <c r="K247" s="33"/>
      <c r="M247" s="102"/>
      <c r="P247" s="156"/>
      <c r="Q247" s="156"/>
      <c r="R247" s="156"/>
      <c r="S247" s="141"/>
      <c r="T247" s="141"/>
    </row>
    <row r="248" spans="11:20" s="39" customFormat="1" x14ac:dyDescent="0.25">
      <c r="K248" s="33"/>
      <c r="M248" s="102"/>
      <c r="P248" s="156"/>
      <c r="Q248" s="156"/>
      <c r="R248" s="156"/>
      <c r="S248" s="141"/>
      <c r="T248" s="141"/>
    </row>
    <row r="249" spans="11:20" s="39" customFormat="1" x14ac:dyDescent="0.25">
      <c r="K249" s="33"/>
      <c r="M249" s="102"/>
      <c r="P249" s="156"/>
      <c r="Q249" s="156"/>
      <c r="R249" s="156"/>
      <c r="S249" s="141"/>
      <c r="T249" s="141"/>
    </row>
    <row r="250" spans="11:20" s="39" customFormat="1" x14ac:dyDescent="0.25">
      <c r="K250" s="33"/>
      <c r="M250" s="102"/>
      <c r="P250" s="156"/>
      <c r="Q250" s="156"/>
      <c r="R250" s="156"/>
      <c r="S250" s="141"/>
      <c r="T250" s="141"/>
    </row>
    <row r="251" spans="11:20" s="39" customFormat="1" x14ac:dyDescent="0.25">
      <c r="K251" s="33"/>
      <c r="M251" s="102"/>
      <c r="P251" s="156"/>
      <c r="Q251" s="156"/>
      <c r="R251" s="156"/>
      <c r="S251" s="141"/>
      <c r="T251" s="141"/>
    </row>
    <row r="252" spans="11:20" s="39" customFormat="1" x14ac:dyDescent="0.25">
      <c r="K252" s="33"/>
      <c r="M252" s="102"/>
      <c r="P252" s="156"/>
      <c r="Q252" s="156"/>
      <c r="R252" s="156"/>
      <c r="S252" s="141"/>
      <c r="T252" s="141"/>
    </row>
    <row r="253" spans="11:20" s="39" customFormat="1" x14ac:dyDescent="0.25">
      <c r="K253" s="33"/>
      <c r="M253" s="102"/>
      <c r="P253" s="156"/>
      <c r="Q253" s="156"/>
      <c r="R253" s="156"/>
      <c r="S253" s="141"/>
      <c r="T253" s="141"/>
    </row>
    <row r="254" spans="11:20" s="39" customFormat="1" x14ac:dyDescent="0.25">
      <c r="K254" s="33"/>
      <c r="M254" s="102"/>
      <c r="P254" s="156"/>
      <c r="Q254" s="156"/>
      <c r="R254" s="156"/>
      <c r="S254" s="141"/>
      <c r="T254" s="141"/>
    </row>
    <row r="255" spans="11:20" s="39" customFormat="1" x14ac:dyDescent="0.25">
      <c r="K255" s="33"/>
      <c r="M255" s="102"/>
      <c r="P255" s="156"/>
      <c r="Q255" s="156"/>
      <c r="R255" s="156"/>
      <c r="S255" s="141"/>
      <c r="T255" s="141"/>
    </row>
    <row r="256" spans="11:20" s="39" customFormat="1" x14ac:dyDescent="0.25">
      <c r="K256" s="33"/>
      <c r="M256" s="102"/>
      <c r="P256" s="156"/>
      <c r="Q256" s="156"/>
      <c r="R256" s="156"/>
      <c r="S256" s="141"/>
      <c r="T256" s="141"/>
    </row>
    <row r="257" spans="11:20" s="39" customFormat="1" x14ac:dyDescent="0.25">
      <c r="K257" s="33"/>
      <c r="M257" s="102"/>
      <c r="P257" s="156"/>
      <c r="Q257" s="156"/>
      <c r="R257" s="156"/>
      <c r="S257" s="141"/>
      <c r="T257" s="141"/>
    </row>
    <row r="258" spans="11:20" s="39" customFormat="1" x14ac:dyDescent="0.25">
      <c r="K258" s="33"/>
      <c r="M258" s="102"/>
      <c r="P258" s="156"/>
      <c r="Q258" s="156"/>
      <c r="R258" s="156"/>
      <c r="S258" s="141"/>
      <c r="T258" s="141"/>
    </row>
    <row r="259" spans="11:20" s="39" customFormat="1" x14ac:dyDescent="0.25">
      <c r="K259" s="33"/>
      <c r="M259" s="102"/>
      <c r="P259" s="156"/>
      <c r="Q259" s="156"/>
      <c r="R259" s="156"/>
      <c r="S259" s="141"/>
      <c r="T259" s="141"/>
    </row>
    <row r="260" spans="11:20" s="39" customFormat="1" x14ac:dyDescent="0.25">
      <c r="K260" s="33"/>
      <c r="M260" s="102"/>
      <c r="P260" s="156"/>
      <c r="Q260" s="156"/>
      <c r="R260" s="156"/>
      <c r="S260" s="141"/>
      <c r="T260" s="141"/>
    </row>
    <row r="261" spans="11:20" s="39" customFormat="1" x14ac:dyDescent="0.25">
      <c r="K261" s="33"/>
      <c r="M261" s="102"/>
      <c r="P261" s="156"/>
      <c r="Q261" s="156"/>
      <c r="R261" s="156"/>
      <c r="S261" s="141"/>
      <c r="T261" s="141"/>
    </row>
    <row r="262" spans="11:20" s="39" customFormat="1" x14ac:dyDescent="0.25">
      <c r="K262" s="33"/>
      <c r="M262" s="102"/>
      <c r="P262" s="156"/>
      <c r="Q262" s="156"/>
      <c r="R262" s="156"/>
      <c r="S262" s="141"/>
      <c r="T262" s="141"/>
    </row>
    <row r="263" spans="11:20" s="39" customFormat="1" x14ac:dyDescent="0.25">
      <c r="K263" s="33"/>
      <c r="M263" s="102"/>
      <c r="P263" s="156"/>
      <c r="Q263" s="156"/>
      <c r="R263" s="156"/>
      <c r="S263" s="141"/>
      <c r="T263" s="141"/>
    </row>
    <row r="264" spans="11:20" s="39" customFormat="1" x14ac:dyDescent="0.25">
      <c r="K264" s="33"/>
      <c r="M264" s="102"/>
      <c r="P264" s="156"/>
      <c r="Q264" s="156"/>
      <c r="R264" s="156"/>
      <c r="S264" s="141"/>
      <c r="T264" s="141"/>
    </row>
    <row r="265" spans="11:20" s="39" customFormat="1" x14ac:dyDescent="0.25">
      <c r="K265" s="33"/>
      <c r="M265" s="102"/>
      <c r="P265" s="156"/>
      <c r="Q265" s="156"/>
      <c r="R265" s="156"/>
      <c r="S265" s="141"/>
      <c r="T265" s="141"/>
    </row>
    <row r="266" spans="11:20" s="39" customFormat="1" x14ac:dyDescent="0.25">
      <c r="K266" s="33"/>
      <c r="M266" s="102"/>
      <c r="P266" s="156"/>
      <c r="Q266" s="156"/>
      <c r="R266" s="156"/>
      <c r="S266" s="141"/>
      <c r="T266" s="141"/>
    </row>
    <row r="267" spans="11:20" s="39" customFormat="1" x14ac:dyDescent="0.25">
      <c r="K267" s="33"/>
      <c r="M267" s="102"/>
      <c r="P267" s="156"/>
      <c r="Q267" s="156"/>
      <c r="R267" s="156"/>
      <c r="S267" s="141"/>
      <c r="T267" s="141"/>
    </row>
    <row r="268" spans="11:20" s="39" customFormat="1" x14ac:dyDescent="0.25">
      <c r="K268" s="33"/>
      <c r="M268" s="102"/>
      <c r="P268" s="156"/>
      <c r="Q268" s="156"/>
      <c r="R268" s="156"/>
      <c r="S268" s="141"/>
      <c r="T268" s="141"/>
    </row>
    <row r="269" spans="11:20" s="39" customFormat="1" x14ac:dyDescent="0.25">
      <c r="K269" s="33"/>
      <c r="M269" s="102"/>
      <c r="P269" s="156"/>
      <c r="Q269" s="156"/>
      <c r="R269" s="156"/>
      <c r="S269" s="141"/>
      <c r="T269" s="141"/>
    </row>
    <row r="270" spans="11:20" s="39" customFormat="1" x14ac:dyDescent="0.25">
      <c r="K270" s="33"/>
      <c r="M270" s="102"/>
      <c r="P270" s="156"/>
      <c r="Q270" s="156"/>
      <c r="R270" s="156"/>
      <c r="S270" s="141"/>
      <c r="T270" s="141"/>
    </row>
    <row r="271" spans="11:20" s="39" customFormat="1" x14ac:dyDescent="0.25">
      <c r="K271" s="33"/>
      <c r="M271" s="102"/>
      <c r="P271" s="156"/>
      <c r="Q271" s="156"/>
      <c r="R271" s="156"/>
      <c r="S271" s="141"/>
      <c r="T271" s="141"/>
    </row>
    <row r="272" spans="11:20" s="39" customFormat="1" x14ac:dyDescent="0.25">
      <c r="K272" s="33"/>
      <c r="M272" s="102"/>
      <c r="P272" s="156"/>
      <c r="Q272" s="156"/>
      <c r="R272" s="156"/>
      <c r="S272" s="141"/>
      <c r="T272" s="141"/>
    </row>
    <row r="273" spans="11:20" s="39" customFormat="1" x14ac:dyDescent="0.25">
      <c r="K273" s="33"/>
      <c r="M273" s="102"/>
      <c r="P273" s="156"/>
      <c r="Q273" s="156"/>
      <c r="R273" s="156"/>
      <c r="S273" s="141"/>
      <c r="T273" s="141"/>
    </row>
    <row r="274" spans="11:20" s="39" customFormat="1" x14ac:dyDescent="0.25">
      <c r="K274" s="33"/>
      <c r="M274" s="102"/>
      <c r="P274" s="156"/>
      <c r="Q274" s="156"/>
      <c r="R274" s="156"/>
      <c r="S274" s="141"/>
      <c r="T274" s="141"/>
    </row>
    <row r="275" spans="11:20" s="39" customFormat="1" x14ac:dyDescent="0.25">
      <c r="K275" s="33"/>
      <c r="M275" s="102"/>
      <c r="P275" s="156"/>
      <c r="Q275" s="156"/>
      <c r="R275" s="156"/>
      <c r="S275" s="141"/>
      <c r="T275" s="141"/>
    </row>
    <row r="276" spans="11:20" s="39" customFormat="1" x14ac:dyDescent="0.25">
      <c r="K276" s="33"/>
      <c r="M276" s="102"/>
      <c r="P276" s="156"/>
      <c r="Q276" s="156"/>
      <c r="R276" s="156"/>
      <c r="S276" s="141"/>
      <c r="T276" s="141"/>
    </row>
    <row r="277" spans="11:20" s="39" customFormat="1" x14ac:dyDescent="0.25">
      <c r="K277" s="33"/>
      <c r="M277" s="102"/>
      <c r="P277" s="156"/>
      <c r="Q277" s="156"/>
      <c r="R277" s="156"/>
      <c r="S277" s="141"/>
      <c r="T277" s="141"/>
    </row>
    <row r="278" spans="11:20" s="39" customFormat="1" x14ac:dyDescent="0.25">
      <c r="K278" s="33"/>
      <c r="M278" s="102"/>
      <c r="P278" s="156"/>
      <c r="Q278" s="156"/>
      <c r="R278" s="156"/>
      <c r="S278" s="141"/>
      <c r="T278" s="141"/>
    </row>
    <row r="279" spans="11:20" s="39" customFormat="1" x14ac:dyDescent="0.25">
      <c r="K279" s="33"/>
      <c r="M279" s="102"/>
      <c r="P279" s="156"/>
      <c r="Q279" s="156"/>
      <c r="R279" s="156"/>
      <c r="S279" s="141"/>
      <c r="T279" s="141"/>
    </row>
    <row r="280" spans="11:20" s="39" customFormat="1" x14ac:dyDescent="0.25">
      <c r="K280" s="33"/>
      <c r="M280" s="102"/>
      <c r="P280" s="156"/>
      <c r="Q280" s="156"/>
      <c r="R280" s="156"/>
      <c r="S280" s="141"/>
      <c r="T280" s="141"/>
    </row>
    <row r="281" spans="11:20" s="39" customFormat="1" x14ac:dyDescent="0.25">
      <c r="K281" s="33"/>
      <c r="M281" s="102"/>
      <c r="P281" s="156"/>
      <c r="Q281" s="156"/>
      <c r="R281" s="156"/>
      <c r="S281" s="141"/>
      <c r="T281" s="141"/>
    </row>
    <row r="282" spans="11:20" s="39" customFormat="1" x14ac:dyDescent="0.25">
      <c r="K282" s="33"/>
      <c r="M282" s="102"/>
      <c r="P282" s="156"/>
      <c r="Q282" s="156"/>
      <c r="R282" s="156"/>
      <c r="S282" s="141"/>
      <c r="T282" s="141"/>
    </row>
    <row r="283" spans="11:20" s="39" customFormat="1" x14ac:dyDescent="0.25">
      <c r="K283" s="33"/>
      <c r="M283" s="102"/>
      <c r="P283" s="156"/>
      <c r="Q283" s="156"/>
      <c r="R283" s="156"/>
      <c r="S283" s="141"/>
      <c r="T283" s="141"/>
    </row>
    <row r="284" spans="11:20" s="39" customFormat="1" x14ac:dyDescent="0.25">
      <c r="K284" s="33"/>
      <c r="M284" s="102"/>
      <c r="P284" s="156"/>
      <c r="Q284" s="156"/>
      <c r="R284" s="156"/>
      <c r="S284" s="141"/>
      <c r="T284" s="141"/>
    </row>
    <row r="285" spans="11:20" s="39" customFormat="1" x14ac:dyDescent="0.25">
      <c r="K285" s="33"/>
      <c r="M285" s="102"/>
      <c r="P285" s="156"/>
      <c r="Q285" s="156"/>
      <c r="R285" s="156"/>
      <c r="S285" s="141"/>
      <c r="T285" s="141"/>
    </row>
    <row r="286" spans="11:20" s="39" customFormat="1" x14ac:dyDescent="0.25">
      <c r="K286" s="33"/>
      <c r="M286" s="102"/>
      <c r="P286" s="156"/>
      <c r="Q286" s="156"/>
      <c r="R286" s="156"/>
      <c r="S286" s="141"/>
      <c r="T286" s="141"/>
    </row>
    <row r="287" spans="11:20" s="39" customFormat="1" x14ac:dyDescent="0.25">
      <c r="K287" s="33"/>
      <c r="M287" s="102"/>
      <c r="P287" s="156"/>
      <c r="Q287" s="156"/>
      <c r="R287" s="156"/>
      <c r="S287" s="141"/>
      <c r="T287" s="141"/>
    </row>
    <row r="288" spans="11:20" s="39" customFormat="1" x14ac:dyDescent="0.25">
      <c r="K288" s="33"/>
      <c r="M288" s="102"/>
      <c r="P288" s="156"/>
      <c r="Q288" s="156"/>
      <c r="R288" s="156"/>
      <c r="S288" s="141"/>
      <c r="T288" s="141"/>
    </row>
    <row r="289" spans="11:20" s="39" customFormat="1" x14ac:dyDescent="0.25">
      <c r="K289" s="33"/>
      <c r="M289" s="102"/>
      <c r="P289" s="156"/>
      <c r="Q289" s="156"/>
      <c r="R289" s="156"/>
      <c r="S289" s="141"/>
      <c r="T289" s="141"/>
    </row>
    <row r="290" spans="11:20" s="39" customFormat="1" x14ac:dyDescent="0.25">
      <c r="K290" s="33"/>
      <c r="M290" s="102"/>
      <c r="P290" s="156"/>
      <c r="Q290" s="156"/>
      <c r="R290" s="156"/>
      <c r="S290" s="141"/>
      <c r="T290" s="141"/>
    </row>
    <row r="291" spans="11:20" s="39" customFormat="1" x14ac:dyDescent="0.25">
      <c r="K291" s="33"/>
      <c r="M291" s="102"/>
      <c r="P291" s="156"/>
      <c r="Q291" s="156"/>
      <c r="R291" s="156"/>
      <c r="S291" s="141"/>
      <c r="T291" s="141"/>
    </row>
    <row r="292" spans="11:20" s="39" customFormat="1" x14ac:dyDescent="0.25">
      <c r="K292" s="33"/>
      <c r="M292" s="102"/>
      <c r="P292" s="156"/>
      <c r="Q292" s="156"/>
      <c r="R292" s="156"/>
      <c r="S292" s="141"/>
      <c r="T292" s="141"/>
    </row>
    <row r="293" spans="11:20" s="39" customFormat="1" x14ac:dyDescent="0.25">
      <c r="K293" s="33"/>
      <c r="M293" s="102"/>
      <c r="P293" s="156"/>
      <c r="Q293" s="156"/>
      <c r="R293" s="156"/>
      <c r="S293" s="141"/>
      <c r="T293" s="141"/>
    </row>
    <row r="294" spans="11:20" s="39" customFormat="1" x14ac:dyDescent="0.25">
      <c r="K294" s="33"/>
      <c r="M294" s="102"/>
      <c r="P294" s="156"/>
      <c r="Q294" s="156"/>
      <c r="R294" s="156"/>
      <c r="S294" s="141"/>
      <c r="T294" s="141"/>
    </row>
    <row r="295" spans="11:20" s="39" customFormat="1" x14ac:dyDescent="0.25">
      <c r="K295" s="33"/>
      <c r="M295" s="102"/>
      <c r="P295" s="156"/>
      <c r="Q295" s="156"/>
      <c r="R295" s="156"/>
      <c r="S295" s="141"/>
      <c r="T295" s="141"/>
    </row>
    <row r="296" spans="11:20" s="39" customFormat="1" x14ac:dyDescent="0.25">
      <c r="K296" s="33"/>
      <c r="M296" s="102"/>
      <c r="P296" s="156"/>
      <c r="Q296" s="156"/>
      <c r="R296" s="156"/>
      <c r="S296" s="141"/>
      <c r="T296" s="141"/>
    </row>
    <row r="297" spans="11:20" s="39" customFormat="1" x14ac:dyDescent="0.25">
      <c r="K297" s="33"/>
      <c r="M297" s="102"/>
      <c r="P297" s="156"/>
      <c r="Q297" s="156"/>
      <c r="R297" s="156"/>
      <c r="S297" s="141"/>
      <c r="T297" s="141"/>
    </row>
    <row r="298" spans="11:20" s="39" customFormat="1" x14ac:dyDescent="0.25">
      <c r="K298" s="33"/>
      <c r="M298" s="102"/>
      <c r="P298" s="156"/>
      <c r="Q298" s="156"/>
      <c r="R298" s="156"/>
      <c r="S298" s="141"/>
      <c r="T298" s="141"/>
    </row>
    <row r="299" spans="11:20" s="39" customFormat="1" x14ac:dyDescent="0.25">
      <c r="K299" s="33"/>
      <c r="M299" s="102"/>
      <c r="P299" s="156"/>
      <c r="Q299" s="156"/>
      <c r="R299" s="156"/>
      <c r="S299" s="141"/>
      <c r="T299" s="141"/>
    </row>
    <row r="300" spans="11:20" s="39" customFormat="1" x14ac:dyDescent="0.25">
      <c r="K300" s="33"/>
      <c r="M300" s="102"/>
      <c r="P300" s="156"/>
      <c r="Q300" s="156"/>
      <c r="R300" s="156"/>
      <c r="S300" s="141"/>
      <c r="T300" s="141"/>
    </row>
    <row r="301" spans="11:20" s="39" customFormat="1" x14ac:dyDescent="0.25">
      <c r="K301" s="33"/>
      <c r="M301" s="102"/>
      <c r="P301" s="156"/>
      <c r="Q301" s="156"/>
      <c r="R301" s="156"/>
      <c r="S301" s="141"/>
      <c r="T301" s="141"/>
    </row>
    <row r="302" spans="11:20" s="39" customFormat="1" x14ac:dyDescent="0.25">
      <c r="K302" s="33"/>
      <c r="M302" s="102"/>
      <c r="P302" s="156"/>
      <c r="Q302" s="156"/>
      <c r="R302" s="156"/>
      <c r="S302" s="141"/>
      <c r="T302" s="141"/>
    </row>
    <row r="303" spans="11:20" s="39" customFormat="1" x14ac:dyDescent="0.25">
      <c r="K303" s="33"/>
      <c r="M303" s="102"/>
      <c r="P303" s="156"/>
      <c r="Q303" s="156"/>
      <c r="R303" s="156"/>
      <c r="S303" s="141"/>
      <c r="T303" s="141"/>
    </row>
    <row r="304" spans="11:20" s="39" customFormat="1" x14ac:dyDescent="0.25">
      <c r="K304" s="33"/>
      <c r="M304" s="102"/>
      <c r="P304" s="156"/>
      <c r="Q304" s="156"/>
      <c r="R304" s="156"/>
      <c r="S304" s="141"/>
      <c r="T304" s="141"/>
    </row>
    <row r="305" spans="11:20" s="39" customFormat="1" x14ac:dyDescent="0.25">
      <c r="K305" s="33"/>
      <c r="M305" s="102"/>
      <c r="P305" s="156"/>
      <c r="Q305" s="156"/>
      <c r="R305" s="156"/>
      <c r="S305" s="141"/>
      <c r="T305" s="141"/>
    </row>
    <row r="306" spans="11:20" s="39" customFormat="1" x14ac:dyDescent="0.25">
      <c r="K306" s="33"/>
      <c r="M306" s="102"/>
      <c r="P306" s="156"/>
      <c r="Q306" s="156"/>
      <c r="R306" s="156"/>
      <c r="S306" s="141"/>
      <c r="T306" s="141"/>
    </row>
    <row r="307" spans="11:20" s="39" customFormat="1" x14ac:dyDescent="0.25">
      <c r="K307" s="33"/>
      <c r="M307" s="102"/>
      <c r="P307" s="156"/>
      <c r="Q307" s="156"/>
      <c r="R307" s="156"/>
      <c r="S307" s="141"/>
      <c r="T307" s="141"/>
    </row>
    <row r="308" spans="11:20" s="39" customFormat="1" x14ac:dyDescent="0.25">
      <c r="K308" s="33"/>
      <c r="M308" s="102"/>
      <c r="P308" s="156"/>
      <c r="Q308" s="156"/>
      <c r="R308" s="156"/>
      <c r="S308" s="141"/>
      <c r="T308" s="141"/>
    </row>
  </sheetData>
  <mergeCells count="5">
    <mergeCell ref="A1:J1"/>
    <mergeCell ref="L1:N1"/>
    <mergeCell ref="A2:I2"/>
    <mergeCell ref="A15:I15"/>
    <mergeCell ref="A18:J18"/>
  </mergeCells>
  <phoneticPr fontId="6" type="noConversion"/>
  <dataValidations count="7">
    <dataValidation type="list" allowBlank="1" showInputMessage="1" showErrorMessage="1" sqref="J3">
      <formula1>Agra</formula1>
    </dataValidation>
    <dataValidation type="list" allowBlank="1" showInputMessage="1" showErrorMessage="1" sqref="J4 J6:J8">
      <formula1>NS</formula1>
    </dataValidation>
    <dataValidation type="list" allowBlank="1" showInputMessage="1" showErrorMessage="1" sqref="J5">
      <formula1>NeSu</formula1>
    </dataValidation>
    <dataValidation type="list" allowBlank="1" showInputMessage="1" showErrorMessage="1" sqref="J9:J11">
      <formula1>NePo</formula1>
    </dataValidation>
    <dataValidation type="list" allowBlank="1" showInputMessage="1" showErrorMessage="1" sqref="J12">
      <formula1>Area</formula1>
    </dataValidation>
    <dataValidation type="list" allowBlank="1" showInputMessage="1" showErrorMessage="1" sqref="J13">
      <formula1>AreaDes</formula1>
    </dataValidation>
    <dataValidation type="list" allowBlank="1" showInputMessage="1" showErrorMessage="1" sqref="J14">
      <formula1>NuFre</formula1>
    </dataValidation>
  </dataValidations>
  <hyperlinks>
    <hyperlink ref="A15:I15" location="'Apuramento inq. alunos'!A1" display="Inquérito aos alunos (questão de A e B)  /Sondagem "/>
    <hyperlink ref="O16" location="'Resultados globais'!A1" display="Apuramento global de resultados"/>
    <hyperlink ref="O15" location="'Apuramento inq. alunos'!A1" display="Apuramento do Inquérito aos alunos"/>
    <hyperlink ref="O3" location="Resíduos!A1" display="Resíduos"/>
    <hyperlink ref="O4" location="Água!A1" display="Água"/>
    <hyperlink ref="O5" location="Energia!A1" display="Energia"/>
    <hyperlink ref="O11" location="Mobilidade!A1" display="Mobilidade"/>
    <hyperlink ref="O12" location="Ruído!A1" display="Ruido"/>
    <hyperlink ref="O6" location="'Espaços Exteriores'!A1" display="Espaços exteriores"/>
    <hyperlink ref="O7" location="Biodiversidade!A1" display="Biodiversidade"/>
    <hyperlink ref="O14" location="'Gestão Ambiental da escola'!A1" display="Gestão ambiental"/>
    <hyperlink ref="O13" location="Alimentação!A1" display="Alimentação"/>
    <hyperlink ref="O8" location="'Agricultura Biológica'!A1" display="Ag. Biológica"/>
    <hyperlink ref="O9" location="Floresta!A1" display="Floresta"/>
    <hyperlink ref="O10" location="Mar!A1" display="Mar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0"/>
  <sheetViews>
    <sheetView zoomScale="90" zoomScaleNormal="90" workbookViewId="0">
      <selection activeCell="K18" sqref="K18"/>
    </sheetView>
  </sheetViews>
  <sheetFormatPr defaultRowHeight="15" x14ac:dyDescent="0.25"/>
  <cols>
    <col min="2" max="2" width="15.42578125" customWidth="1"/>
    <col min="9" max="9" width="6.5703125" customWidth="1"/>
    <col min="10" max="10" width="37.5703125" customWidth="1"/>
    <col min="11" max="11" width="10.5703125" style="39" customWidth="1"/>
    <col min="12" max="12" width="10.85546875" customWidth="1"/>
    <col min="13" max="13" width="9.140625" style="40"/>
    <col min="14" max="14" width="24.5703125" customWidth="1"/>
    <col min="15" max="15" width="25" style="39" customWidth="1"/>
    <col min="16" max="17" width="9.140625" style="39"/>
    <col min="18" max="18" width="18.28515625" style="141" customWidth="1"/>
    <col min="19" max="22" width="9.140625" style="141"/>
    <col min="23" max="35" width="9.140625" style="39"/>
  </cols>
  <sheetData>
    <row r="1" spans="1:35" ht="21" customHeight="1" thickBot="1" x14ac:dyDescent="0.35">
      <c r="A1" s="564" t="s">
        <v>346</v>
      </c>
      <c r="B1" s="564"/>
      <c r="C1" s="564"/>
      <c r="D1" s="564"/>
      <c r="E1" s="564"/>
      <c r="F1" s="564"/>
      <c r="G1" s="564"/>
      <c r="H1" s="564"/>
      <c r="I1" s="564"/>
      <c r="J1" s="564"/>
      <c r="K1" s="168"/>
      <c r="L1" s="565" t="s">
        <v>340</v>
      </c>
      <c r="M1" s="566"/>
      <c r="N1" s="567"/>
      <c r="O1"/>
    </row>
    <row r="2" spans="1:35" ht="15.75" thickBot="1" x14ac:dyDescent="0.3">
      <c r="A2" s="568" t="s">
        <v>125</v>
      </c>
      <c r="B2" s="569"/>
      <c r="C2" s="569"/>
      <c r="D2" s="569"/>
      <c r="E2" s="569"/>
      <c r="F2" s="569"/>
      <c r="G2" s="569"/>
      <c r="H2" s="569"/>
      <c r="I2" s="569"/>
      <c r="J2" s="231" t="s">
        <v>122</v>
      </c>
      <c r="K2" s="33"/>
      <c r="L2" s="305" t="s">
        <v>193</v>
      </c>
      <c r="M2" s="306" t="s">
        <v>173</v>
      </c>
      <c r="N2" s="230" t="s">
        <v>403</v>
      </c>
      <c r="O2" s="229" t="s">
        <v>402</v>
      </c>
      <c r="R2" s="437">
        <v>0</v>
      </c>
    </row>
    <row r="3" spans="1:35" ht="15.75" customHeight="1" thickBot="1" x14ac:dyDescent="0.4">
      <c r="A3" s="77" t="s">
        <v>109</v>
      </c>
      <c r="B3" s="69"/>
      <c r="C3" s="69"/>
      <c r="D3" s="69"/>
      <c r="E3" s="69"/>
      <c r="F3" s="69"/>
      <c r="G3" s="69"/>
      <c r="H3" s="69"/>
      <c r="I3" s="70"/>
      <c r="J3" s="203"/>
      <c r="K3" s="33"/>
      <c r="L3" s="307" t="e">
        <f>VLOOKUP(J3,NaSiTa,2,FALSE)</f>
        <v>#N/A</v>
      </c>
      <c r="M3" s="306">
        <v>1</v>
      </c>
      <c r="N3" s="425" t="e">
        <f>SUM(L3:L15)</f>
        <v>#N/A</v>
      </c>
      <c r="O3" s="228" t="s">
        <v>153</v>
      </c>
      <c r="R3" s="437">
        <v>1</v>
      </c>
    </row>
    <row r="4" spans="1:35" ht="15.75" customHeight="1" thickBot="1" x14ac:dyDescent="0.4">
      <c r="A4" s="77" t="s">
        <v>401</v>
      </c>
      <c r="B4" s="69"/>
      <c r="C4" s="69"/>
      <c r="D4" s="69"/>
      <c r="E4" s="69"/>
      <c r="F4" s="69"/>
      <c r="G4" s="69"/>
      <c r="H4" s="69"/>
      <c r="I4" s="70"/>
      <c r="J4" s="203"/>
      <c r="K4" s="33"/>
      <c r="L4" s="307" t="e">
        <f>VLOOKUP(J4,NTTA,2,FALSE)</f>
        <v>#N/A</v>
      </c>
      <c r="M4" s="306">
        <v>4</v>
      </c>
      <c r="N4" s="227"/>
      <c r="O4" s="169" t="s">
        <v>154</v>
      </c>
      <c r="R4" s="437">
        <v>2</v>
      </c>
    </row>
    <row r="5" spans="1:35" ht="15.75" thickBot="1" x14ac:dyDescent="0.3">
      <c r="A5" s="77" t="s">
        <v>544</v>
      </c>
      <c r="B5" s="69"/>
      <c r="C5" s="69"/>
      <c r="D5" s="69"/>
      <c r="E5" s="69"/>
      <c r="F5" s="69"/>
      <c r="G5" s="69"/>
      <c r="H5" s="69"/>
      <c r="I5" s="70"/>
      <c r="J5" s="203"/>
      <c r="K5" s="33"/>
      <c r="L5" s="307" t="e">
        <f>VLOOKUP(J5,NTTA,2,FALSE)</f>
        <v>#N/A</v>
      </c>
      <c r="M5" s="306">
        <v>4</v>
      </c>
      <c r="N5" s="226" t="s">
        <v>170</v>
      </c>
      <c r="O5" s="169" t="s">
        <v>155</v>
      </c>
      <c r="R5" s="437">
        <v>3</v>
      </c>
    </row>
    <row r="6" spans="1:35" ht="16.5" customHeight="1" thickBot="1" x14ac:dyDescent="0.4">
      <c r="A6" s="77" t="s">
        <v>400</v>
      </c>
      <c r="B6" s="69"/>
      <c r="C6" s="69"/>
      <c r="D6" s="69"/>
      <c r="E6" s="69"/>
      <c r="F6" s="69"/>
      <c r="G6" s="69"/>
      <c r="H6" s="69"/>
      <c r="I6" s="70"/>
      <c r="J6" s="203"/>
      <c r="K6" s="33"/>
      <c r="L6" s="307" t="e">
        <f>VLOOKUP(J6,R32:S34,2,FALSE)</f>
        <v>#N/A</v>
      </c>
      <c r="M6" s="306">
        <v>2</v>
      </c>
      <c r="N6" s="426" t="e">
        <f>N3/M28</f>
        <v>#N/A</v>
      </c>
      <c r="O6" s="169" t="s">
        <v>157</v>
      </c>
      <c r="R6" s="437">
        <v>4</v>
      </c>
    </row>
    <row r="7" spans="1:35" ht="15.75" customHeight="1" thickBot="1" x14ac:dyDescent="0.3">
      <c r="A7" s="77" t="s">
        <v>399</v>
      </c>
      <c r="B7" s="69"/>
      <c r="C7" s="69"/>
      <c r="D7" s="69"/>
      <c r="E7" s="69"/>
      <c r="F7" s="69"/>
      <c r="G7" s="69"/>
      <c r="H7" s="69"/>
      <c r="I7" s="70"/>
      <c r="J7" s="203"/>
      <c r="K7" s="33"/>
      <c r="L7" s="307" t="e">
        <f>VLOOKUP(J7,NeSuTa,2,FALSE)</f>
        <v>#N/A</v>
      </c>
      <c r="M7" s="306">
        <v>2</v>
      </c>
      <c r="N7" s="223"/>
      <c r="O7" s="169" t="s">
        <v>158</v>
      </c>
      <c r="R7" s="141" t="s">
        <v>366</v>
      </c>
    </row>
    <row r="8" spans="1:35" ht="15.75" customHeight="1" thickBot="1" x14ac:dyDescent="0.4">
      <c r="A8" s="77" t="s">
        <v>398</v>
      </c>
      <c r="B8" s="69"/>
      <c r="C8" s="69"/>
      <c r="D8" s="69"/>
      <c r="E8" s="69"/>
      <c r="F8" s="69"/>
      <c r="G8" s="69"/>
      <c r="H8" s="69"/>
      <c r="I8" s="70"/>
      <c r="J8" s="203"/>
      <c r="K8" s="33"/>
      <c r="L8" s="307" t="e">
        <f>VLOOKUP(J8,NeSuTa,2,FALSE)</f>
        <v>#N/A</v>
      </c>
      <c r="M8" s="306">
        <v>2</v>
      </c>
      <c r="N8" s="225"/>
      <c r="O8" s="169" t="s">
        <v>166</v>
      </c>
      <c r="R8" s="141" t="s">
        <v>376</v>
      </c>
      <c r="S8" s="141">
        <v>0</v>
      </c>
    </row>
    <row r="9" spans="1:35" ht="15.75" thickBot="1" x14ac:dyDescent="0.3">
      <c r="A9" s="77" t="s">
        <v>397</v>
      </c>
      <c r="B9" s="69"/>
      <c r="C9" s="69"/>
      <c r="D9" s="69"/>
      <c r="E9" s="69"/>
      <c r="F9" s="69"/>
      <c r="G9" s="69"/>
      <c r="H9" s="69"/>
      <c r="I9" s="70"/>
      <c r="J9" s="203"/>
      <c r="K9" s="33"/>
      <c r="L9" s="307" t="e">
        <f>VLOOKUP(J9,NeSuTa,2,FALSE)</f>
        <v>#N/A</v>
      </c>
      <c r="M9" s="306">
        <v>2</v>
      </c>
      <c r="N9" s="223"/>
      <c r="O9" s="169" t="s">
        <v>168</v>
      </c>
      <c r="R9" s="141" t="s">
        <v>367</v>
      </c>
      <c r="S9" s="141">
        <v>1</v>
      </c>
    </row>
    <row r="10" spans="1:35" s="188" customFormat="1" ht="15.75" thickBot="1" x14ac:dyDescent="0.3">
      <c r="A10" s="351" t="s">
        <v>396</v>
      </c>
      <c r="B10" s="357"/>
      <c r="C10" s="357"/>
      <c r="D10" s="357"/>
      <c r="E10" s="357"/>
      <c r="F10" s="357"/>
      <c r="G10" s="357"/>
      <c r="H10" s="357"/>
      <c r="I10" s="358"/>
      <c r="J10" s="255"/>
      <c r="K10" s="106"/>
      <c r="L10" s="359" t="e">
        <f>VLOOKUP(J10,NaSiTa,2,FALSE)</f>
        <v>#N/A</v>
      </c>
      <c r="M10" s="360">
        <v>1</v>
      </c>
      <c r="N10" s="361"/>
      <c r="O10" s="362" t="s">
        <v>167</v>
      </c>
      <c r="P10" s="105"/>
      <c r="Q10" s="105"/>
      <c r="R10" s="141" t="s">
        <v>395</v>
      </c>
      <c r="S10" s="141">
        <v>2</v>
      </c>
      <c r="T10" s="141"/>
      <c r="U10" s="141"/>
      <c r="V10" s="141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</row>
    <row r="11" spans="1:35" ht="15.75" thickBot="1" x14ac:dyDescent="0.3">
      <c r="A11" s="77" t="s">
        <v>394</v>
      </c>
      <c r="B11" s="69"/>
      <c r="C11" s="69"/>
      <c r="D11" s="69"/>
      <c r="E11" s="69"/>
      <c r="F11" s="69"/>
      <c r="G11" s="69"/>
      <c r="H11" s="69"/>
      <c r="I11" s="70"/>
      <c r="J11" s="203"/>
      <c r="K11" s="33"/>
      <c r="L11" s="307" t="e">
        <f>VLOOKUP(J11,NePSTa,2,FALSE)</f>
        <v>#N/A</v>
      </c>
      <c r="M11" s="306">
        <v>3</v>
      </c>
      <c r="N11" s="223"/>
      <c r="O11" s="169" t="s">
        <v>287</v>
      </c>
      <c r="R11" s="141" t="s">
        <v>393</v>
      </c>
    </row>
    <row r="12" spans="1:35" ht="15.75" thickBot="1" x14ac:dyDescent="0.3">
      <c r="A12" s="224" t="s">
        <v>392</v>
      </c>
      <c r="B12" s="69"/>
      <c r="C12" s="69"/>
      <c r="D12" s="69"/>
      <c r="E12" s="69"/>
      <c r="F12" s="69"/>
      <c r="G12" s="69"/>
      <c r="H12" s="69"/>
      <c r="I12" s="70"/>
      <c r="J12" s="203"/>
      <c r="K12" s="33"/>
      <c r="L12" s="307" t="e">
        <f>VLOOKUP(J12,ViAnTa,2,FALSE)</f>
        <v>#N/A</v>
      </c>
      <c r="M12" s="306">
        <v>4</v>
      </c>
      <c r="N12" s="223"/>
      <c r="O12" s="169" t="s">
        <v>156</v>
      </c>
      <c r="R12" s="141" t="s">
        <v>20</v>
      </c>
      <c r="S12" s="141">
        <v>0</v>
      </c>
    </row>
    <row r="13" spans="1:35" ht="15.75" thickBot="1" x14ac:dyDescent="0.3">
      <c r="A13" s="540" t="s">
        <v>341</v>
      </c>
      <c r="B13" s="541"/>
      <c r="C13" s="541"/>
      <c r="D13" s="541"/>
      <c r="E13" s="541"/>
      <c r="F13" s="541"/>
      <c r="G13" s="541"/>
      <c r="H13" s="541"/>
      <c r="I13" s="541"/>
      <c r="J13" s="127" t="s">
        <v>122</v>
      </c>
      <c r="K13" s="33"/>
      <c r="L13" s="416"/>
      <c r="M13" s="417"/>
      <c r="N13" s="223"/>
      <c r="O13" s="169" t="s">
        <v>199</v>
      </c>
      <c r="R13" s="141" t="s">
        <v>19</v>
      </c>
      <c r="S13" s="141">
        <v>1</v>
      </c>
    </row>
    <row r="14" spans="1:35" ht="15.75" thickBot="1" x14ac:dyDescent="0.3">
      <c r="A14" s="65" t="s">
        <v>626</v>
      </c>
      <c r="B14" s="62"/>
      <c r="C14" s="62"/>
      <c r="D14" s="62"/>
      <c r="E14" s="62"/>
      <c r="F14" s="62"/>
      <c r="G14" s="62"/>
      <c r="H14" s="62"/>
      <c r="I14" s="62"/>
      <c r="J14" s="311">
        <f>'Apuram. inq. alunos'!L22</f>
        <v>0</v>
      </c>
      <c r="K14" s="33"/>
      <c r="L14" s="391" t="e">
        <f>'Apuram. inq. alunos'!M22</f>
        <v>#N/A</v>
      </c>
      <c r="M14" s="306">
        <v>4</v>
      </c>
      <c r="N14" s="223"/>
      <c r="O14" s="169" t="s">
        <v>352</v>
      </c>
      <c r="R14" s="141" t="s">
        <v>391</v>
      </c>
      <c r="S14" s="141">
        <v>2</v>
      </c>
    </row>
    <row r="15" spans="1:35" ht="15.75" thickBot="1" x14ac:dyDescent="0.3">
      <c r="A15" s="63" t="s">
        <v>390</v>
      </c>
      <c r="B15" s="62"/>
      <c r="C15" s="62"/>
      <c r="D15" s="62"/>
      <c r="E15" s="62"/>
      <c r="F15" s="62"/>
      <c r="G15" s="62"/>
      <c r="H15" s="62"/>
      <c r="I15" s="62"/>
      <c r="J15" s="311">
        <f>'Apuram. inq. alunos'!L23</f>
        <v>0</v>
      </c>
      <c r="K15" s="33"/>
      <c r="L15" s="392" t="e">
        <f>'Apuram. inq. alunos'!M23</f>
        <v>#N/A</v>
      </c>
      <c r="M15" s="308">
        <v>4</v>
      </c>
      <c r="N15" s="223"/>
      <c r="O15" s="162" t="s">
        <v>293</v>
      </c>
      <c r="R15" s="141" t="s">
        <v>389</v>
      </c>
      <c r="S15" s="141">
        <v>3</v>
      </c>
    </row>
    <row r="16" spans="1:35" ht="15.75" thickBot="1" x14ac:dyDescent="0.3">
      <c r="A16" s="570" t="s">
        <v>125</v>
      </c>
      <c r="B16" s="571"/>
      <c r="C16" s="571"/>
      <c r="D16" s="571"/>
      <c r="E16" s="571"/>
      <c r="F16" s="571"/>
      <c r="G16" s="571"/>
      <c r="H16" s="571"/>
      <c r="I16" s="571"/>
      <c r="J16" s="572"/>
      <c r="K16" s="33"/>
      <c r="L16" s="101"/>
      <c r="M16" s="102"/>
      <c r="N16" s="97" t="s">
        <v>276</v>
      </c>
      <c r="O16" s="163" t="s">
        <v>294</v>
      </c>
      <c r="R16" s="141" t="s">
        <v>388</v>
      </c>
    </row>
    <row r="17" spans="1:19" x14ac:dyDescent="0.25">
      <c r="A17" s="464" t="s">
        <v>624</v>
      </c>
      <c r="B17" s="465"/>
      <c r="C17" s="465"/>
      <c r="D17" s="465"/>
      <c r="E17" s="465"/>
      <c r="F17" s="465"/>
      <c r="G17" s="465"/>
      <c r="H17" s="465"/>
      <c r="I17" s="466"/>
      <c r="J17" s="365"/>
      <c r="K17" s="33"/>
      <c r="L17" s="33"/>
      <c r="M17" s="102"/>
      <c r="N17" s="39"/>
      <c r="R17" s="141" t="s">
        <v>245</v>
      </c>
      <c r="S17" s="141">
        <v>0</v>
      </c>
    </row>
    <row r="18" spans="1:19" x14ac:dyDescent="0.25">
      <c r="A18" s="467"/>
      <c r="B18" s="468" t="s">
        <v>147</v>
      </c>
      <c r="C18" s="468"/>
      <c r="D18" s="468"/>
      <c r="E18" s="468"/>
      <c r="F18" s="468"/>
      <c r="G18" s="468"/>
      <c r="H18" s="468"/>
      <c r="I18" s="469"/>
      <c r="J18" s="365"/>
      <c r="K18" s="33"/>
      <c r="L18" s="33"/>
      <c r="M18" s="99"/>
      <c r="N18" s="39"/>
      <c r="R18" s="141" t="s">
        <v>387</v>
      </c>
      <c r="S18" s="141">
        <v>1</v>
      </c>
    </row>
    <row r="19" spans="1:19" x14ac:dyDescent="0.25">
      <c r="A19" s="467"/>
      <c r="B19" s="468" t="s">
        <v>148</v>
      </c>
      <c r="C19" s="468"/>
      <c r="D19" s="468"/>
      <c r="E19" s="468"/>
      <c r="F19" s="468"/>
      <c r="G19" s="468"/>
      <c r="H19" s="468"/>
      <c r="I19" s="469"/>
      <c r="J19" s="365"/>
      <c r="K19" s="33"/>
      <c r="L19" s="33"/>
      <c r="M19" s="102"/>
      <c r="N19" s="39"/>
      <c r="R19" s="141" t="s">
        <v>386</v>
      </c>
      <c r="S19" s="141">
        <v>2</v>
      </c>
    </row>
    <row r="20" spans="1:19" x14ac:dyDescent="0.25">
      <c r="A20" s="467"/>
      <c r="B20" s="468" t="s">
        <v>146</v>
      </c>
      <c r="C20" s="468"/>
      <c r="D20" s="468"/>
      <c r="E20" s="468"/>
      <c r="F20" s="468"/>
      <c r="G20" s="468"/>
      <c r="H20" s="468"/>
      <c r="I20" s="469"/>
      <c r="J20" s="365"/>
      <c r="K20" s="33"/>
      <c r="L20" s="33"/>
      <c r="M20" s="110"/>
      <c r="N20" s="39"/>
      <c r="R20" s="141" t="s">
        <v>385</v>
      </c>
      <c r="S20" s="141">
        <v>3</v>
      </c>
    </row>
    <row r="21" spans="1:19" ht="15.75" thickBot="1" x14ac:dyDescent="0.3">
      <c r="A21" s="470"/>
      <c r="B21" s="471" t="s">
        <v>149</v>
      </c>
      <c r="C21" s="471"/>
      <c r="D21" s="471"/>
      <c r="E21" s="471"/>
      <c r="F21" s="471"/>
      <c r="G21" s="471"/>
      <c r="H21" s="471"/>
      <c r="I21" s="472"/>
      <c r="J21" s="365"/>
      <c r="K21" s="33"/>
      <c r="L21" s="33"/>
      <c r="M21" s="99"/>
      <c r="N21" s="39"/>
      <c r="R21" s="141" t="s">
        <v>384</v>
      </c>
      <c r="S21" s="141">
        <v>4</v>
      </c>
    </row>
    <row r="22" spans="1:19" x14ac:dyDescent="0.25">
      <c r="A22" s="473" t="s">
        <v>383</v>
      </c>
      <c r="B22" s="474"/>
      <c r="C22" s="474"/>
      <c r="D22" s="474"/>
      <c r="E22" s="474"/>
      <c r="F22" s="474"/>
      <c r="G22" s="474"/>
      <c r="H22" s="474"/>
      <c r="I22" s="475"/>
      <c r="J22" s="365"/>
      <c r="K22" s="33"/>
      <c r="L22" s="33"/>
      <c r="M22" s="99"/>
      <c r="N22" s="39"/>
      <c r="R22" s="141" t="s">
        <v>247</v>
      </c>
    </row>
    <row r="23" spans="1:19" x14ac:dyDescent="0.25">
      <c r="A23" s="476"/>
      <c r="B23" s="477" t="s">
        <v>150</v>
      </c>
      <c r="C23" s="477"/>
      <c r="D23" s="477"/>
      <c r="E23" s="477"/>
      <c r="F23" s="468"/>
      <c r="G23" s="477"/>
      <c r="H23" s="477"/>
      <c r="I23" s="475"/>
      <c r="J23" s="365"/>
      <c r="K23" s="33"/>
      <c r="L23" s="33"/>
      <c r="M23" s="99"/>
      <c r="N23" s="39"/>
      <c r="R23" s="141" t="s">
        <v>22</v>
      </c>
      <c r="S23" s="141">
        <v>0</v>
      </c>
    </row>
    <row r="24" spans="1:19" x14ac:dyDescent="0.25">
      <c r="A24" s="476"/>
      <c r="B24" s="477" t="s">
        <v>151</v>
      </c>
      <c r="C24" s="477"/>
      <c r="D24" s="477"/>
      <c r="E24" s="477"/>
      <c r="F24" s="477"/>
      <c r="G24" s="477"/>
      <c r="H24" s="477"/>
      <c r="I24" s="469"/>
      <c r="J24" s="365"/>
      <c r="K24" s="33"/>
      <c r="L24" s="33"/>
      <c r="M24" s="110"/>
      <c r="N24" s="39"/>
      <c r="R24" s="141" t="s">
        <v>21</v>
      </c>
      <c r="S24" s="141">
        <v>1</v>
      </c>
    </row>
    <row r="25" spans="1:19" ht="15.75" thickBot="1" x14ac:dyDescent="0.3">
      <c r="A25" s="478"/>
      <c r="B25" s="479" t="s">
        <v>110</v>
      </c>
      <c r="C25" s="479"/>
      <c r="D25" s="479"/>
      <c r="E25" s="479"/>
      <c r="F25" s="479"/>
      <c r="G25" s="479"/>
      <c r="H25" s="479"/>
      <c r="I25" s="472"/>
      <c r="J25" s="365"/>
      <c r="K25" s="33"/>
      <c r="L25" s="33"/>
      <c r="M25" s="99"/>
      <c r="N25" s="39"/>
      <c r="R25" s="141" t="s">
        <v>545</v>
      </c>
    </row>
    <row r="26" spans="1:19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L26" s="39"/>
      <c r="M26" s="102"/>
      <c r="N26" s="39"/>
      <c r="R26" s="141" t="s">
        <v>20</v>
      </c>
      <c r="S26" s="141">
        <v>0</v>
      </c>
    </row>
    <row r="27" spans="1:19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L27" s="39"/>
      <c r="M27" s="102"/>
      <c r="N27" s="39"/>
      <c r="R27" s="141" t="s">
        <v>61</v>
      </c>
      <c r="S27" s="141">
        <v>1</v>
      </c>
    </row>
    <row r="28" spans="1:19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L28" s="39"/>
      <c r="M28" s="102">
        <f>SUM(M3:M26)</f>
        <v>33</v>
      </c>
      <c r="N28" s="39"/>
      <c r="R28" s="141" t="s">
        <v>18</v>
      </c>
      <c r="S28" s="141">
        <v>2</v>
      </c>
    </row>
    <row r="29" spans="1:19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L29" s="39"/>
      <c r="M29" s="102"/>
      <c r="N29" s="39"/>
      <c r="R29" s="141" t="s">
        <v>223</v>
      </c>
      <c r="S29" s="141">
        <v>3</v>
      </c>
    </row>
    <row r="30" spans="1:19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L30" s="39"/>
      <c r="M30" s="102"/>
      <c r="N30" s="39"/>
      <c r="R30" s="141" t="s">
        <v>16</v>
      </c>
      <c r="S30" s="141">
        <v>4</v>
      </c>
    </row>
    <row r="31" spans="1:19" x14ac:dyDescent="0.25">
      <c r="A31" s="39"/>
      <c r="B31" s="39"/>
      <c r="C31" s="39"/>
      <c r="D31" s="33"/>
      <c r="E31" s="39"/>
      <c r="F31" s="39"/>
      <c r="G31" s="39"/>
      <c r="H31" s="39"/>
      <c r="I31" s="39"/>
      <c r="J31" s="39"/>
      <c r="L31" s="39"/>
      <c r="M31" s="102"/>
      <c r="N31" s="39"/>
      <c r="R31" s="141" t="s">
        <v>640</v>
      </c>
    </row>
    <row r="32" spans="1:19" x14ac:dyDescent="0.25">
      <c r="A32" s="39"/>
      <c r="B32" s="39"/>
      <c r="C32" s="39"/>
      <c r="D32" s="33"/>
      <c r="E32" s="39"/>
      <c r="F32" s="39"/>
      <c r="G32" s="39"/>
      <c r="H32" s="39"/>
      <c r="I32" s="39"/>
      <c r="J32" s="39"/>
      <c r="L32" s="39"/>
      <c r="M32" s="102"/>
      <c r="N32" s="39"/>
      <c r="R32" s="141" t="s">
        <v>641</v>
      </c>
      <c r="S32" s="141">
        <v>0</v>
      </c>
    </row>
    <row r="33" spans="1:22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L33" s="39"/>
      <c r="M33" s="102"/>
      <c r="N33" s="39"/>
      <c r="R33" s="141" t="s">
        <v>61</v>
      </c>
      <c r="S33" s="141">
        <v>1</v>
      </c>
    </row>
    <row r="34" spans="1:22" s="39" customFormat="1" x14ac:dyDescent="0.25">
      <c r="M34" s="102"/>
      <c r="R34" s="141" t="s">
        <v>642</v>
      </c>
      <c r="S34" s="141">
        <v>2</v>
      </c>
      <c r="T34" s="141"/>
      <c r="U34" s="141"/>
      <c r="V34" s="141"/>
    </row>
    <row r="35" spans="1:22" s="39" customFormat="1" x14ac:dyDescent="0.25">
      <c r="M35" s="102"/>
      <c r="R35" s="141"/>
      <c r="S35" s="141"/>
      <c r="T35" s="141"/>
      <c r="U35" s="141"/>
      <c r="V35" s="141"/>
    </row>
    <row r="36" spans="1:22" s="39" customFormat="1" x14ac:dyDescent="0.25">
      <c r="M36" s="102"/>
      <c r="R36" s="141"/>
      <c r="S36" s="141"/>
      <c r="T36" s="141"/>
      <c r="U36" s="141"/>
      <c r="V36" s="141"/>
    </row>
    <row r="37" spans="1:22" s="39" customFormat="1" x14ac:dyDescent="0.25">
      <c r="M37" s="102"/>
      <c r="R37" s="141"/>
      <c r="S37" s="141"/>
      <c r="T37" s="141"/>
      <c r="U37" s="141"/>
      <c r="V37" s="141"/>
    </row>
    <row r="38" spans="1:22" s="39" customFormat="1" x14ac:dyDescent="0.25">
      <c r="M38" s="102"/>
      <c r="R38" s="141"/>
      <c r="S38" s="141"/>
      <c r="T38" s="141"/>
      <c r="U38" s="141"/>
      <c r="V38" s="141"/>
    </row>
    <row r="39" spans="1:22" s="39" customFormat="1" x14ac:dyDescent="0.25">
      <c r="M39" s="102"/>
      <c r="R39" s="141"/>
      <c r="S39" s="141"/>
      <c r="T39" s="141"/>
      <c r="U39" s="141"/>
      <c r="V39" s="141"/>
    </row>
    <row r="40" spans="1:22" s="39" customFormat="1" x14ac:dyDescent="0.25">
      <c r="M40" s="102"/>
      <c r="R40" s="141"/>
      <c r="S40" s="141"/>
      <c r="T40" s="141"/>
      <c r="U40" s="141"/>
      <c r="V40" s="141"/>
    </row>
    <row r="41" spans="1:22" s="39" customFormat="1" x14ac:dyDescent="0.25">
      <c r="M41" s="102"/>
      <c r="R41" s="141"/>
      <c r="S41" s="141"/>
      <c r="T41" s="141"/>
      <c r="U41" s="141"/>
      <c r="V41" s="141"/>
    </row>
    <row r="42" spans="1:22" s="39" customFormat="1" x14ac:dyDescent="0.25">
      <c r="M42" s="102"/>
      <c r="R42" s="141"/>
      <c r="S42" s="141"/>
      <c r="T42" s="141"/>
      <c r="U42" s="141"/>
      <c r="V42" s="141"/>
    </row>
    <row r="43" spans="1:22" s="39" customFormat="1" x14ac:dyDescent="0.25">
      <c r="M43" s="102"/>
      <c r="R43" s="141"/>
      <c r="S43" s="141"/>
      <c r="T43" s="141"/>
      <c r="U43" s="141"/>
      <c r="V43" s="141"/>
    </row>
    <row r="44" spans="1:22" s="39" customFormat="1" x14ac:dyDescent="0.25">
      <c r="M44" s="102"/>
      <c r="R44" s="141"/>
      <c r="S44" s="141"/>
      <c r="T44" s="141"/>
      <c r="U44" s="141"/>
      <c r="V44" s="141"/>
    </row>
    <row r="45" spans="1:22" s="39" customFormat="1" x14ac:dyDescent="0.25">
      <c r="M45" s="102"/>
      <c r="R45" s="141"/>
      <c r="S45" s="141"/>
      <c r="T45" s="141"/>
      <c r="U45" s="141"/>
      <c r="V45" s="141"/>
    </row>
    <row r="46" spans="1:22" s="39" customFormat="1" x14ac:dyDescent="0.25">
      <c r="M46" s="102"/>
      <c r="R46" s="141"/>
      <c r="S46" s="141"/>
      <c r="T46" s="141"/>
      <c r="U46" s="141"/>
      <c r="V46" s="141"/>
    </row>
    <row r="47" spans="1:22" s="39" customFormat="1" x14ac:dyDescent="0.25">
      <c r="M47" s="102"/>
      <c r="R47" s="141"/>
      <c r="S47" s="141"/>
      <c r="T47" s="141"/>
      <c r="U47" s="141"/>
      <c r="V47" s="141"/>
    </row>
    <row r="48" spans="1:22" s="39" customFormat="1" x14ac:dyDescent="0.25">
      <c r="M48" s="102"/>
      <c r="R48" s="141"/>
      <c r="S48" s="141"/>
      <c r="T48" s="141"/>
      <c r="U48" s="141"/>
      <c r="V48" s="141"/>
    </row>
    <row r="49" spans="13:22" s="39" customFormat="1" x14ac:dyDescent="0.25">
      <c r="M49" s="102"/>
      <c r="R49" s="141"/>
      <c r="S49" s="141"/>
      <c r="T49" s="141"/>
      <c r="U49" s="141"/>
      <c r="V49" s="141"/>
    </row>
    <row r="50" spans="13:22" s="39" customFormat="1" x14ac:dyDescent="0.25">
      <c r="M50" s="102"/>
      <c r="R50" s="141"/>
      <c r="S50" s="141"/>
      <c r="T50" s="141"/>
      <c r="U50" s="141"/>
      <c r="V50" s="141"/>
    </row>
    <row r="51" spans="13:22" s="39" customFormat="1" x14ac:dyDescent="0.25">
      <c r="M51" s="102"/>
      <c r="R51" s="141"/>
      <c r="S51" s="141"/>
      <c r="T51" s="141"/>
      <c r="U51" s="141"/>
      <c r="V51" s="141"/>
    </row>
    <row r="52" spans="13:22" s="39" customFormat="1" x14ac:dyDescent="0.25">
      <c r="M52" s="102"/>
      <c r="R52" s="141"/>
      <c r="S52" s="141"/>
      <c r="T52" s="141"/>
      <c r="U52" s="141"/>
      <c r="V52" s="141"/>
    </row>
    <row r="53" spans="13:22" s="39" customFormat="1" x14ac:dyDescent="0.25">
      <c r="M53" s="102"/>
      <c r="R53" s="141"/>
      <c r="S53" s="141"/>
      <c r="T53" s="141"/>
      <c r="U53" s="141"/>
      <c r="V53" s="141"/>
    </row>
    <row r="54" spans="13:22" s="39" customFormat="1" x14ac:dyDescent="0.25">
      <c r="M54" s="102"/>
      <c r="R54" s="141"/>
      <c r="S54" s="141"/>
      <c r="T54" s="141"/>
      <c r="U54" s="141"/>
      <c r="V54" s="141"/>
    </row>
    <row r="55" spans="13:22" s="39" customFormat="1" x14ac:dyDescent="0.25">
      <c r="M55" s="102"/>
      <c r="R55" s="141"/>
      <c r="S55" s="141"/>
      <c r="T55" s="141"/>
      <c r="U55" s="141"/>
      <c r="V55" s="141"/>
    </row>
    <row r="56" spans="13:22" s="39" customFormat="1" x14ac:dyDescent="0.25">
      <c r="M56" s="102"/>
      <c r="R56" s="141"/>
      <c r="S56" s="141"/>
      <c r="T56" s="141"/>
      <c r="U56" s="141"/>
      <c r="V56" s="141"/>
    </row>
    <row r="57" spans="13:22" s="39" customFormat="1" x14ac:dyDescent="0.25">
      <c r="M57" s="102"/>
      <c r="R57" s="141"/>
      <c r="S57" s="141"/>
      <c r="T57" s="141"/>
      <c r="U57" s="141"/>
      <c r="V57" s="141"/>
    </row>
    <row r="58" spans="13:22" s="39" customFormat="1" x14ac:dyDescent="0.25">
      <c r="M58" s="102"/>
      <c r="R58" s="141"/>
      <c r="S58" s="141"/>
      <c r="T58" s="141"/>
      <c r="U58" s="141"/>
      <c r="V58" s="141"/>
    </row>
    <row r="59" spans="13:22" s="39" customFormat="1" x14ac:dyDescent="0.25">
      <c r="M59" s="102"/>
      <c r="R59" s="141"/>
      <c r="S59" s="141"/>
      <c r="T59" s="141"/>
      <c r="U59" s="141"/>
      <c r="V59" s="141"/>
    </row>
    <row r="60" spans="13:22" s="39" customFormat="1" x14ac:dyDescent="0.25">
      <c r="M60" s="102"/>
      <c r="R60" s="141"/>
      <c r="S60" s="141"/>
      <c r="T60" s="141"/>
      <c r="U60" s="141"/>
      <c r="V60" s="141"/>
    </row>
    <row r="61" spans="13:22" s="39" customFormat="1" x14ac:dyDescent="0.25">
      <c r="M61" s="102"/>
      <c r="R61" s="141"/>
      <c r="S61" s="141"/>
      <c r="T61" s="141"/>
      <c r="U61" s="141"/>
      <c r="V61" s="141"/>
    </row>
    <row r="62" spans="13:22" s="39" customFormat="1" x14ac:dyDescent="0.25">
      <c r="M62" s="102"/>
      <c r="R62" s="141"/>
      <c r="S62" s="141"/>
      <c r="T62" s="141"/>
      <c r="U62" s="141"/>
      <c r="V62" s="141"/>
    </row>
    <row r="63" spans="13:22" s="39" customFormat="1" x14ac:dyDescent="0.25">
      <c r="M63" s="102"/>
      <c r="R63" s="141"/>
      <c r="S63" s="141"/>
      <c r="T63" s="141"/>
      <c r="U63" s="141"/>
      <c r="V63" s="141"/>
    </row>
    <row r="64" spans="13:22" s="39" customFormat="1" x14ac:dyDescent="0.25">
      <c r="M64" s="102"/>
      <c r="R64" s="141"/>
      <c r="S64" s="141"/>
      <c r="T64" s="141"/>
      <c r="U64" s="141"/>
      <c r="V64" s="141"/>
    </row>
    <row r="65" spans="13:22" s="39" customFormat="1" x14ac:dyDescent="0.25">
      <c r="M65" s="102"/>
      <c r="R65" s="141"/>
      <c r="S65" s="141"/>
      <c r="T65" s="141"/>
      <c r="U65" s="141"/>
      <c r="V65" s="141"/>
    </row>
    <row r="66" spans="13:22" s="39" customFormat="1" x14ac:dyDescent="0.25">
      <c r="M66" s="102"/>
      <c r="R66" s="141"/>
      <c r="S66" s="141"/>
      <c r="T66" s="141"/>
      <c r="U66" s="141"/>
      <c r="V66" s="141"/>
    </row>
    <row r="67" spans="13:22" s="39" customFormat="1" x14ac:dyDescent="0.25">
      <c r="M67" s="102"/>
      <c r="R67" s="141"/>
      <c r="S67" s="141"/>
      <c r="T67" s="141"/>
      <c r="U67" s="141"/>
      <c r="V67" s="141"/>
    </row>
    <row r="68" spans="13:22" s="39" customFormat="1" x14ac:dyDescent="0.25">
      <c r="M68" s="102"/>
      <c r="R68" s="141"/>
      <c r="S68" s="141"/>
      <c r="T68" s="141"/>
      <c r="U68" s="141"/>
      <c r="V68" s="141"/>
    </row>
    <row r="69" spans="13:22" s="39" customFormat="1" x14ac:dyDescent="0.25">
      <c r="M69" s="102"/>
      <c r="R69" s="141"/>
      <c r="S69" s="141"/>
      <c r="T69" s="141"/>
      <c r="U69" s="141"/>
      <c r="V69" s="141"/>
    </row>
    <row r="70" spans="13:22" s="39" customFormat="1" x14ac:dyDescent="0.25">
      <c r="M70" s="102"/>
      <c r="R70" s="141"/>
      <c r="S70" s="141"/>
      <c r="T70" s="141"/>
      <c r="U70" s="141"/>
      <c r="V70" s="141"/>
    </row>
    <row r="71" spans="13:22" s="39" customFormat="1" x14ac:dyDescent="0.25">
      <c r="M71" s="102"/>
      <c r="R71" s="141"/>
      <c r="S71" s="141"/>
      <c r="T71" s="141"/>
      <c r="U71" s="141"/>
      <c r="V71" s="141"/>
    </row>
    <row r="72" spans="13:22" s="39" customFormat="1" x14ac:dyDescent="0.25">
      <c r="M72" s="102"/>
      <c r="R72" s="141"/>
      <c r="S72" s="141"/>
      <c r="T72" s="141"/>
      <c r="U72" s="141"/>
      <c r="V72" s="141"/>
    </row>
    <row r="73" spans="13:22" s="39" customFormat="1" x14ac:dyDescent="0.25">
      <c r="M73" s="102"/>
      <c r="R73" s="141"/>
      <c r="S73" s="141"/>
      <c r="T73" s="141"/>
      <c r="U73" s="141"/>
      <c r="V73" s="141"/>
    </row>
    <row r="74" spans="13:22" s="39" customFormat="1" x14ac:dyDescent="0.25">
      <c r="M74" s="102"/>
      <c r="R74" s="141"/>
      <c r="S74" s="141"/>
      <c r="T74" s="141"/>
      <c r="U74" s="141"/>
      <c r="V74" s="141"/>
    </row>
    <row r="75" spans="13:22" s="39" customFormat="1" x14ac:dyDescent="0.25">
      <c r="M75" s="102"/>
      <c r="R75" s="141"/>
      <c r="S75" s="141"/>
      <c r="T75" s="141"/>
      <c r="U75" s="141"/>
      <c r="V75" s="141"/>
    </row>
    <row r="76" spans="13:22" s="39" customFormat="1" x14ac:dyDescent="0.25">
      <c r="M76" s="102"/>
      <c r="R76" s="141"/>
      <c r="S76" s="141"/>
      <c r="T76" s="141"/>
      <c r="U76" s="141"/>
      <c r="V76" s="141"/>
    </row>
    <row r="77" spans="13:22" s="39" customFormat="1" x14ac:dyDescent="0.25">
      <c r="M77" s="102"/>
      <c r="R77" s="141"/>
      <c r="S77" s="141"/>
      <c r="T77" s="141"/>
      <c r="U77" s="141"/>
      <c r="V77" s="141"/>
    </row>
    <row r="78" spans="13:22" s="39" customFormat="1" x14ac:dyDescent="0.25">
      <c r="M78" s="102"/>
      <c r="R78" s="141"/>
      <c r="S78" s="141"/>
      <c r="T78" s="141"/>
      <c r="U78" s="141"/>
      <c r="V78" s="141"/>
    </row>
    <row r="79" spans="13:22" s="39" customFormat="1" x14ac:dyDescent="0.25">
      <c r="M79" s="102"/>
      <c r="R79" s="141"/>
      <c r="S79" s="141"/>
      <c r="T79" s="141"/>
      <c r="U79" s="141"/>
      <c r="V79" s="141"/>
    </row>
    <row r="80" spans="13:22" s="39" customFormat="1" x14ac:dyDescent="0.25">
      <c r="M80" s="102"/>
      <c r="R80" s="141"/>
      <c r="S80" s="141"/>
      <c r="T80" s="141"/>
      <c r="U80" s="141"/>
      <c r="V80" s="141"/>
    </row>
    <row r="81" spans="13:22" s="39" customFormat="1" x14ac:dyDescent="0.25">
      <c r="M81" s="102"/>
      <c r="R81" s="141"/>
      <c r="S81" s="141"/>
      <c r="T81" s="141"/>
      <c r="U81" s="141"/>
      <c r="V81" s="141"/>
    </row>
    <row r="82" spans="13:22" s="39" customFormat="1" x14ac:dyDescent="0.25">
      <c r="M82" s="102"/>
      <c r="R82" s="141"/>
      <c r="S82" s="141"/>
      <c r="T82" s="141"/>
      <c r="U82" s="141"/>
      <c r="V82" s="141"/>
    </row>
    <row r="83" spans="13:22" s="39" customFormat="1" x14ac:dyDescent="0.25">
      <c r="M83" s="102"/>
      <c r="R83" s="141"/>
      <c r="S83" s="141"/>
      <c r="T83" s="141"/>
      <c r="U83" s="141"/>
      <c r="V83" s="141"/>
    </row>
    <row r="84" spans="13:22" s="39" customFormat="1" x14ac:dyDescent="0.25">
      <c r="M84" s="102"/>
      <c r="R84" s="141"/>
      <c r="S84" s="141"/>
      <c r="T84" s="141"/>
      <c r="U84" s="141"/>
      <c r="V84" s="141"/>
    </row>
    <row r="85" spans="13:22" s="39" customFormat="1" x14ac:dyDescent="0.25">
      <c r="M85" s="102"/>
      <c r="R85" s="141"/>
      <c r="S85" s="141"/>
      <c r="T85" s="141"/>
      <c r="U85" s="141"/>
      <c r="V85" s="141"/>
    </row>
    <row r="86" spans="13:22" s="39" customFormat="1" x14ac:dyDescent="0.25">
      <c r="M86" s="102"/>
      <c r="R86" s="141"/>
      <c r="S86" s="141"/>
      <c r="T86" s="141"/>
      <c r="U86" s="141"/>
      <c r="V86" s="141"/>
    </row>
    <row r="87" spans="13:22" s="39" customFormat="1" x14ac:dyDescent="0.25">
      <c r="M87" s="102"/>
      <c r="R87" s="141"/>
      <c r="S87" s="141"/>
      <c r="T87" s="141"/>
      <c r="U87" s="141"/>
      <c r="V87" s="141"/>
    </row>
    <row r="88" spans="13:22" s="39" customFormat="1" x14ac:dyDescent="0.25">
      <c r="M88" s="102"/>
      <c r="R88" s="141"/>
      <c r="S88" s="141"/>
      <c r="T88" s="141"/>
      <c r="U88" s="141"/>
      <c r="V88" s="141"/>
    </row>
    <row r="89" spans="13:22" s="39" customFormat="1" x14ac:dyDescent="0.25">
      <c r="M89" s="102"/>
      <c r="R89" s="141"/>
      <c r="S89" s="141"/>
      <c r="T89" s="141"/>
      <c r="U89" s="141"/>
      <c r="V89" s="141"/>
    </row>
    <row r="90" spans="13:22" s="39" customFormat="1" x14ac:dyDescent="0.25">
      <c r="M90" s="102"/>
      <c r="R90" s="141"/>
      <c r="S90" s="141"/>
      <c r="T90" s="141"/>
      <c r="U90" s="141"/>
      <c r="V90" s="141"/>
    </row>
    <row r="91" spans="13:22" s="39" customFormat="1" x14ac:dyDescent="0.25">
      <c r="M91" s="102"/>
      <c r="R91" s="141"/>
      <c r="S91" s="141"/>
      <c r="T91" s="141"/>
      <c r="U91" s="141"/>
      <c r="V91" s="141"/>
    </row>
    <row r="92" spans="13:22" s="39" customFormat="1" x14ac:dyDescent="0.25">
      <c r="M92" s="102"/>
      <c r="R92" s="141"/>
      <c r="S92" s="141"/>
      <c r="T92" s="141"/>
      <c r="U92" s="141"/>
      <c r="V92" s="141"/>
    </row>
    <row r="93" spans="13:22" s="39" customFormat="1" x14ac:dyDescent="0.25">
      <c r="M93" s="102"/>
      <c r="R93" s="141"/>
      <c r="S93" s="141"/>
      <c r="T93" s="141"/>
      <c r="U93" s="141"/>
      <c r="V93" s="141"/>
    </row>
    <row r="94" spans="13:22" s="39" customFormat="1" x14ac:dyDescent="0.25">
      <c r="M94" s="102"/>
      <c r="R94" s="141"/>
      <c r="S94" s="141"/>
      <c r="T94" s="141"/>
      <c r="U94" s="141"/>
      <c r="V94" s="141"/>
    </row>
    <row r="95" spans="13:22" s="39" customFormat="1" x14ac:dyDescent="0.25">
      <c r="M95" s="102"/>
      <c r="R95" s="141"/>
      <c r="S95" s="141"/>
      <c r="T95" s="141"/>
      <c r="U95" s="141"/>
      <c r="V95" s="141"/>
    </row>
    <row r="96" spans="13:22" s="39" customFormat="1" x14ac:dyDescent="0.25">
      <c r="M96" s="102"/>
      <c r="R96" s="141"/>
      <c r="S96" s="141"/>
      <c r="T96" s="141"/>
      <c r="U96" s="141"/>
      <c r="V96" s="141"/>
    </row>
    <row r="97" spans="13:22" s="39" customFormat="1" x14ac:dyDescent="0.25">
      <c r="M97" s="102"/>
      <c r="R97" s="141"/>
      <c r="S97" s="141"/>
      <c r="T97" s="141"/>
      <c r="U97" s="141"/>
      <c r="V97" s="141"/>
    </row>
    <row r="98" spans="13:22" s="39" customFormat="1" x14ac:dyDescent="0.25">
      <c r="M98" s="102"/>
      <c r="R98" s="141"/>
      <c r="S98" s="141"/>
      <c r="T98" s="141"/>
      <c r="U98" s="141"/>
      <c r="V98" s="141"/>
    </row>
    <row r="99" spans="13:22" s="39" customFormat="1" x14ac:dyDescent="0.25">
      <c r="M99" s="102"/>
      <c r="R99" s="141"/>
      <c r="S99" s="141"/>
      <c r="T99" s="141"/>
      <c r="U99" s="141"/>
      <c r="V99" s="141"/>
    </row>
    <row r="100" spans="13:22" s="39" customFormat="1" x14ac:dyDescent="0.25">
      <c r="M100" s="102"/>
      <c r="R100" s="141"/>
      <c r="S100" s="141"/>
      <c r="T100" s="141"/>
      <c r="U100" s="141"/>
      <c r="V100" s="141"/>
    </row>
    <row r="101" spans="13:22" s="39" customFormat="1" x14ac:dyDescent="0.25">
      <c r="M101" s="102"/>
      <c r="R101" s="141"/>
      <c r="S101" s="141"/>
      <c r="T101" s="141"/>
      <c r="U101" s="141"/>
      <c r="V101" s="141"/>
    </row>
    <row r="102" spans="13:22" s="39" customFormat="1" x14ac:dyDescent="0.25">
      <c r="M102" s="102"/>
      <c r="R102" s="141"/>
      <c r="S102" s="141"/>
      <c r="T102" s="141"/>
      <c r="U102" s="141"/>
      <c r="V102" s="141"/>
    </row>
    <row r="103" spans="13:22" s="39" customFormat="1" x14ac:dyDescent="0.25">
      <c r="M103" s="102"/>
      <c r="R103" s="141"/>
      <c r="S103" s="141"/>
      <c r="T103" s="141"/>
      <c r="U103" s="141"/>
      <c r="V103" s="141"/>
    </row>
    <row r="104" spans="13:22" s="39" customFormat="1" x14ac:dyDescent="0.25">
      <c r="M104" s="102"/>
      <c r="R104" s="141"/>
      <c r="S104" s="141"/>
      <c r="T104" s="141"/>
      <c r="U104" s="141"/>
      <c r="V104" s="141"/>
    </row>
    <row r="105" spans="13:22" s="39" customFormat="1" x14ac:dyDescent="0.25">
      <c r="M105" s="102"/>
      <c r="R105" s="141"/>
      <c r="S105" s="141"/>
      <c r="T105" s="141"/>
      <c r="U105" s="141"/>
      <c r="V105" s="141"/>
    </row>
    <row r="106" spans="13:22" s="39" customFormat="1" x14ac:dyDescent="0.25">
      <c r="M106" s="102"/>
      <c r="R106" s="141"/>
      <c r="S106" s="141"/>
      <c r="T106" s="141"/>
      <c r="U106" s="141"/>
      <c r="V106" s="141"/>
    </row>
    <row r="107" spans="13:22" s="39" customFormat="1" x14ac:dyDescent="0.25">
      <c r="M107" s="102"/>
      <c r="R107" s="141"/>
      <c r="S107" s="141"/>
      <c r="T107" s="141"/>
      <c r="U107" s="141"/>
      <c r="V107" s="141"/>
    </row>
    <row r="108" spans="13:22" s="39" customFormat="1" x14ac:dyDescent="0.25">
      <c r="M108" s="102"/>
      <c r="R108" s="141"/>
      <c r="S108" s="141"/>
      <c r="T108" s="141"/>
      <c r="U108" s="141"/>
      <c r="V108" s="141"/>
    </row>
    <row r="109" spans="13:22" s="39" customFormat="1" x14ac:dyDescent="0.25">
      <c r="M109" s="102"/>
      <c r="R109" s="141"/>
      <c r="S109" s="141"/>
      <c r="T109" s="141"/>
      <c r="U109" s="141"/>
      <c r="V109" s="141"/>
    </row>
    <row r="110" spans="13:22" s="39" customFormat="1" x14ac:dyDescent="0.25">
      <c r="M110" s="102"/>
      <c r="R110" s="141"/>
      <c r="S110" s="141"/>
      <c r="T110" s="141"/>
      <c r="U110" s="141"/>
      <c r="V110" s="141"/>
    </row>
    <row r="111" spans="13:22" s="39" customFormat="1" x14ac:dyDescent="0.25">
      <c r="M111" s="102"/>
      <c r="R111" s="141"/>
      <c r="S111" s="141"/>
      <c r="T111" s="141"/>
      <c r="U111" s="141"/>
      <c r="V111" s="141"/>
    </row>
    <row r="112" spans="13:22" s="39" customFormat="1" x14ac:dyDescent="0.25">
      <c r="M112" s="102"/>
      <c r="R112" s="141"/>
      <c r="S112" s="141"/>
      <c r="T112" s="141"/>
      <c r="U112" s="141"/>
      <c r="V112" s="141"/>
    </row>
    <row r="113" spans="13:22" s="39" customFormat="1" x14ac:dyDescent="0.25">
      <c r="M113" s="102"/>
      <c r="R113" s="141"/>
      <c r="S113" s="141"/>
      <c r="T113" s="141"/>
      <c r="U113" s="141"/>
      <c r="V113" s="141"/>
    </row>
    <row r="114" spans="13:22" s="39" customFormat="1" x14ac:dyDescent="0.25">
      <c r="M114" s="102"/>
      <c r="R114" s="141"/>
      <c r="S114" s="141"/>
      <c r="T114" s="141"/>
      <c r="U114" s="141"/>
      <c r="V114" s="141"/>
    </row>
    <row r="115" spans="13:22" s="39" customFormat="1" x14ac:dyDescent="0.25">
      <c r="M115" s="102"/>
      <c r="R115" s="141"/>
      <c r="S115" s="141"/>
      <c r="T115" s="141"/>
      <c r="U115" s="141"/>
      <c r="V115" s="141"/>
    </row>
    <row r="116" spans="13:22" s="39" customFormat="1" x14ac:dyDescent="0.25">
      <c r="M116" s="102"/>
      <c r="R116" s="141"/>
      <c r="S116" s="141"/>
      <c r="T116" s="141"/>
      <c r="U116" s="141"/>
      <c r="V116" s="141"/>
    </row>
    <row r="117" spans="13:22" s="39" customFormat="1" x14ac:dyDescent="0.25">
      <c r="M117" s="102"/>
      <c r="R117" s="141"/>
      <c r="S117" s="141"/>
      <c r="T117" s="141"/>
      <c r="U117" s="141"/>
      <c r="V117" s="141"/>
    </row>
    <row r="118" spans="13:22" s="39" customFormat="1" x14ac:dyDescent="0.25">
      <c r="M118" s="102"/>
      <c r="R118" s="141"/>
      <c r="S118" s="141"/>
      <c r="T118" s="141"/>
      <c r="U118" s="141"/>
      <c r="V118" s="141"/>
    </row>
    <row r="119" spans="13:22" s="39" customFormat="1" x14ac:dyDescent="0.25">
      <c r="M119" s="102"/>
      <c r="R119" s="141"/>
      <c r="S119" s="141"/>
      <c r="T119" s="141"/>
      <c r="U119" s="141"/>
      <c r="V119" s="141"/>
    </row>
    <row r="120" spans="13:22" s="39" customFormat="1" x14ac:dyDescent="0.25">
      <c r="M120" s="102"/>
      <c r="R120" s="141"/>
      <c r="S120" s="141"/>
      <c r="T120" s="141"/>
      <c r="U120" s="141"/>
      <c r="V120" s="141"/>
    </row>
    <row r="121" spans="13:22" s="39" customFormat="1" x14ac:dyDescent="0.25">
      <c r="M121" s="102"/>
      <c r="R121" s="141"/>
      <c r="S121" s="141"/>
      <c r="T121" s="141"/>
      <c r="U121" s="141"/>
      <c r="V121" s="141"/>
    </row>
    <row r="122" spans="13:22" s="39" customFormat="1" x14ac:dyDescent="0.25">
      <c r="M122" s="102"/>
      <c r="R122" s="141"/>
      <c r="S122" s="141"/>
      <c r="T122" s="141"/>
      <c r="U122" s="141"/>
      <c r="V122" s="141"/>
    </row>
    <row r="123" spans="13:22" s="39" customFormat="1" x14ac:dyDescent="0.25">
      <c r="M123" s="102"/>
      <c r="R123" s="141"/>
      <c r="S123" s="141"/>
      <c r="T123" s="141"/>
      <c r="U123" s="141"/>
      <c r="V123" s="141"/>
    </row>
    <row r="124" spans="13:22" s="39" customFormat="1" x14ac:dyDescent="0.25">
      <c r="M124" s="102"/>
      <c r="R124" s="141"/>
      <c r="S124" s="141"/>
      <c r="T124" s="141"/>
      <c r="U124" s="141"/>
      <c r="V124" s="141"/>
    </row>
    <row r="125" spans="13:22" s="39" customFormat="1" x14ac:dyDescent="0.25">
      <c r="M125" s="102"/>
      <c r="R125" s="141"/>
      <c r="S125" s="141"/>
      <c r="T125" s="141"/>
      <c r="U125" s="141"/>
      <c r="V125" s="141"/>
    </row>
    <row r="126" spans="13:22" s="39" customFormat="1" x14ac:dyDescent="0.25">
      <c r="M126" s="102"/>
      <c r="R126" s="141"/>
      <c r="S126" s="141"/>
      <c r="T126" s="141"/>
      <c r="U126" s="141"/>
      <c r="V126" s="141"/>
    </row>
    <row r="127" spans="13:22" s="39" customFormat="1" x14ac:dyDescent="0.25">
      <c r="M127" s="102"/>
      <c r="R127" s="141"/>
      <c r="S127" s="141"/>
      <c r="T127" s="141"/>
      <c r="U127" s="141"/>
      <c r="V127" s="141"/>
    </row>
    <row r="128" spans="13:22" s="39" customFormat="1" x14ac:dyDescent="0.25">
      <c r="M128" s="102"/>
      <c r="R128" s="141"/>
      <c r="S128" s="141"/>
      <c r="T128" s="141"/>
      <c r="U128" s="141"/>
      <c r="V128" s="141"/>
    </row>
    <row r="129" spans="13:22" s="39" customFormat="1" x14ac:dyDescent="0.25">
      <c r="M129" s="102"/>
      <c r="R129" s="141"/>
      <c r="S129" s="141"/>
      <c r="T129" s="141"/>
      <c r="U129" s="141"/>
      <c r="V129" s="141"/>
    </row>
    <row r="130" spans="13:22" s="39" customFormat="1" x14ac:dyDescent="0.25">
      <c r="M130" s="102"/>
      <c r="R130" s="141"/>
      <c r="S130" s="141"/>
      <c r="T130" s="141"/>
      <c r="U130" s="141"/>
      <c r="V130" s="141"/>
    </row>
    <row r="131" spans="13:22" s="39" customFormat="1" x14ac:dyDescent="0.25">
      <c r="M131" s="102"/>
      <c r="R131" s="141"/>
      <c r="S131" s="141"/>
      <c r="T131" s="141"/>
      <c r="U131" s="141"/>
      <c r="V131" s="141"/>
    </row>
    <row r="132" spans="13:22" s="39" customFormat="1" x14ac:dyDescent="0.25">
      <c r="M132" s="102"/>
      <c r="R132" s="141"/>
      <c r="S132" s="141"/>
      <c r="T132" s="141"/>
      <c r="U132" s="141"/>
      <c r="V132" s="141"/>
    </row>
    <row r="133" spans="13:22" s="39" customFormat="1" x14ac:dyDescent="0.25">
      <c r="M133" s="102"/>
      <c r="R133" s="141"/>
      <c r="S133" s="141"/>
      <c r="T133" s="141"/>
      <c r="U133" s="141"/>
      <c r="V133" s="141"/>
    </row>
    <row r="134" spans="13:22" s="39" customFormat="1" x14ac:dyDescent="0.25">
      <c r="M134" s="102"/>
      <c r="R134" s="141"/>
      <c r="S134" s="141"/>
      <c r="T134" s="141"/>
      <c r="U134" s="141"/>
      <c r="V134" s="141"/>
    </row>
    <row r="135" spans="13:22" s="39" customFormat="1" x14ac:dyDescent="0.25">
      <c r="M135" s="102"/>
      <c r="R135" s="141"/>
      <c r="S135" s="141"/>
      <c r="T135" s="141"/>
      <c r="U135" s="141"/>
      <c r="V135" s="141"/>
    </row>
    <row r="136" spans="13:22" s="39" customFormat="1" x14ac:dyDescent="0.25">
      <c r="M136" s="102"/>
      <c r="R136" s="141"/>
      <c r="S136" s="141"/>
      <c r="T136" s="141"/>
      <c r="U136" s="141"/>
      <c r="V136" s="141"/>
    </row>
    <row r="137" spans="13:22" s="39" customFormat="1" x14ac:dyDescent="0.25">
      <c r="M137" s="102"/>
      <c r="R137" s="141"/>
      <c r="S137" s="141"/>
      <c r="T137" s="141"/>
      <c r="U137" s="141"/>
      <c r="V137" s="141"/>
    </row>
    <row r="138" spans="13:22" s="39" customFormat="1" x14ac:dyDescent="0.25">
      <c r="M138" s="102"/>
      <c r="R138" s="141"/>
      <c r="S138" s="141"/>
      <c r="T138" s="141"/>
      <c r="U138" s="141"/>
      <c r="V138" s="141"/>
    </row>
    <row r="139" spans="13:22" s="39" customFormat="1" x14ac:dyDescent="0.25">
      <c r="M139" s="102"/>
      <c r="R139" s="141"/>
      <c r="S139" s="141"/>
      <c r="T139" s="141"/>
      <c r="U139" s="141"/>
      <c r="V139" s="141"/>
    </row>
    <row r="140" spans="13:22" s="39" customFormat="1" x14ac:dyDescent="0.25">
      <c r="M140" s="102"/>
      <c r="R140" s="141"/>
      <c r="S140" s="141"/>
      <c r="T140" s="141"/>
      <c r="U140" s="141"/>
      <c r="V140" s="141"/>
    </row>
    <row r="141" spans="13:22" s="39" customFormat="1" x14ac:dyDescent="0.25">
      <c r="M141" s="102"/>
      <c r="R141" s="141"/>
      <c r="S141" s="141"/>
      <c r="T141" s="141"/>
      <c r="U141" s="141"/>
      <c r="V141" s="141"/>
    </row>
    <row r="142" spans="13:22" s="39" customFormat="1" x14ac:dyDescent="0.25">
      <c r="M142" s="102"/>
      <c r="R142" s="141"/>
      <c r="S142" s="141"/>
      <c r="T142" s="141"/>
      <c r="U142" s="141"/>
      <c r="V142" s="141"/>
    </row>
    <row r="143" spans="13:22" s="39" customFormat="1" x14ac:dyDescent="0.25">
      <c r="M143" s="102"/>
      <c r="R143" s="141"/>
      <c r="S143" s="141"/>
      <c r="T143" s="141"/>
      <c r="U143" s="141"/>
      <c r="V143" s="141"/>
    </row>
    <row r="144" spans="13:22" s="39" customFormat="1" x14ac:dyDescent="0.25">
      <c r="M144" s="102"/>
      <c r="R144" s="141"/>
      <c r="S144" s="141"/>
      <c r="T144" s="141"/>
      <c r="U144" s="141"/>
      <c r="V144" s="141"/>
    </row>
    <row r="145" spans="13:22" s="39" customFormat="1" x14ac:dyDescent="0.25">
      <c r="M145" s="102"/>
      <c r="R145" s="141"/>
      <c r="S145" s="141"/>
      <c r="T145" s="141"/>
      <c r="U145" s="141"/>
      <c r="V145" s="141"/>
    </row>
    <row r="146" spans="13:22" s="39" customFormat="1" x14ac:dyDescent="0.25">
      <c r="M146" s="102"/>
      <c r="R146" s="141"/>
      <c r="S146" s="141"/>
      <c r="T146" s="141"/>
      <c r="U146" s="141"/>
      <c r="V146" s="141"/>
    </row>
    <row r="147" spans="13:22" s="39" customFormat="1" x14ac:dyDescent="0.25">
      <c r="M147" s="102"/>
      <c r="R147" s="141"/>
      <c r="S147" s="141"/>
      <c r="T147" s="141"/>
      <c r="U147" s="141"/>
      <c r="V147" s="141"/>
    </row>
    <row r="148" spans="13:22" s="39" customFormat="1" x14ac:dyDescent="0.25">
      <c r="M148" s="102"/>
      <c r="R148" s="141"/>
      <c r="S148" s="141"/>
      <c r="T148" s="141"/>
      <c r="U148" s="141"/>
      <c r="V148" s="141"/>
    </row>
    <row r="149" spans="13:22" s="39" customFormat="1" x14ac:dyDescent="0.25">
      <c r="M149" s="102"/>
      <c r="R149" s="141"/>
      <c r="S149" s="141"/>
      <c r="T149" s="141"/>
      <c r="U149" s="141"/>
      <c r="V149" s="141"/>
    </row>
    <row r="150" spans="13:22" s="39" customFormat="1" x14ac:dyDescent="0.25">
      <c r="M150" s="102"/>
      <c r="R150" s="141"/>
      <c r="S150" s="141"/>
      <c r="T150" s="141"/>
      <c r="U150" s="141"/>
      <c r="V150" s="141"/>
    </row>
    <row r="151" spans="13:22" s="39" customFormat="1" x14ac:dyDescent="0.25">
      <c r="M151" s="102"/>
      <c r="R151" s="141"/>
      <c r="S151" s="141"/>
      <c r="T151" s="141"/>
      <c r="U151" s="141"/>
      <c r="V151" s="141"/>
    </row>
    <row r="152" spans="13:22" s="39" customFormat="1" x14ac:dyDescent="0.25">
      <c r="M152" s="102"/>
      <c r="R152" s="141"/>
      <c r="S152" s="141"/>
      <c r="T152" s="141"/>
      <c r="U152" s="141"/>
      <c r="V152" s="141"/>
    </row>
    <row r="153" spans="13:22" s="39" customFormat="1" x14ac:dyDescent="0.25">
      <c r="M153" s="102"/>
      <c r="R153" s="141"/>
      <c r="S153" s="141"/>
      <c r="T153" s="141"/>
      <c r="U153" s="141"/>
      <c r="V153" s="141"/>
    </row>
    <row r="154" spans="13:22" s="39" customFormat="1" x14ac:dyDescent="0.25">
      <c r="M154" s="102"/>
      <c r="R154" s="141"/>
      <c r="S154" s="141"/>
      <c r="T154" s="141"/>
      <c r="U154" s="141"/>
      <c r="V154" s="141"/>
    </row>
    <row r="155" spans="13:22" s="39" customFormat="1" x14ac:dyDescent="0.25">
      <c r="M155" s="102"/>
      <c r="R155" s="141"/>
      <c r="S155" s="141"/>
      <c r="T155" s="141"/>
      <c r="U155" s="141"/>
      <c r="V155" s="141"/>
    </row>
    <row r="156" spans="13:22" s="39" customFormat="1" x14ac:dyDescent="0.25">
      <c r="M156" s="102"/>
      <c r="R156" s="141"/>
      <c r="S156" s="141"/>
      <c r="T156" s="141"/>
      <c r="U156" s="141"/>
      <c r="V156" s="141"/>
    </row>
    <row r="157" spans="13:22" s="39" customFormat="1" x14ac:dyDescent="0.25">
      <c r="M157" s="102"/>
      <c r="R157" s="141"/>
      <c r="S157" s="141"/>
      <c r="T157" s="141"/>
      <c r="U157" s="141"/>
      <c r="V157" s="141"/>
    </row>
    <row r="158" spans="13:22" s="39" customFormat="1" x14ac:dyDescent="0.25">
      <c r="M158" s="102"/>
      <c r="R158" s="141"/>
      <c r="S158" s="141"/>
      <c r="T158" s="141"/>
      <c r="U158" s="141"/>
      <c r="V158" s="141"/>
    </row>
    <row r="159" spans="13:22" s="39" customFormat="1" x14ac:dyDescent="0.25">
      <c r="M159" s="102"/>
      <c r="R159" s="141"/>
      <c r="S159" s="141"/>
      <c r="T159" s="141"/>
      <c r="U159" s="141"/>
      <c r="V159" s="141"/>
    </row>
    <row r="160" spans="13:22" s="39" customFormat="1" x14ac:dyDescent="0.25">
      <c r="M160" s="102"/>
      <c r="R160" s="141"/>
      <c r="S160" s="141"/>
      <c r="T160" s="141"/>
      <c r="U160" s="141"/>
      <c r="V160" s="141"/>
    </row>
    <row r="161" spans="13:22" s="39" customFormat="1" x14ac:dyDescent="0.25">
      <c r="M161" s="102"/>
      <c r="R161" s="141"/>
      <c r="S161" s="141"/>
      <c r="T161" s="141"/>
      <c r="U161" s="141"/>
      <c r="V161" s="141"/>
    </row>
    <row r="162" spans="13:22" s="39" customFormat="1" x14ac:dyDescent="0.25">
      <c r="M162" s="102"/>
      <c r="R162" s="141"/>
      <c r="S162" s="141"/>
      <c r="T162" s="141"/>
      <c r="U162" s="141"/>
      <c r="V162" s="141"/>
    </row>
    <row r="163" spans="13:22" s="39" customFormat="1" x14ac:dyDescent="0.25">
      <c r="M163" s="102"/>
      <c r="R163" s="141"/>
      <c r="S163" s="141"/>
      <c r="T163" s="141"/>
      <c r="U163" s="141"/>
      <c r="V163" s="141"/>
    </row>
    <row r="164" spans="13:22" s="39" customFormat="1" x14ac:dyDescent="0.25">
      <c r="M164" s="102"/>
      <c r="R164" s="141"/>
      <c r="S164" s="141"/>
      <c r="T164" s="141"/>
      <c r="U164" s="141"/>
      <c r="V164" s="141"/>
    </row>
    <row r="165" spans="13:22" s="39" customFormat="1" x14ac:dyDescent="0.25">
      <c r="M165" s="102"/>
      <c r="R165" s="141"/>
      <c r="S165" s="141"/>
      <c r="T165" s="141"/>
      <c r="U165" s="141"/>
      <c r="V165" s="141"/>
    </row>
    <row r="166" spans="13:22" s="39" customFormat="1" x14ac:dyDescent="0.25">
      <c r="M166" s="102"/>
      <c r="R166" s="141"/>
      <c r="S166" s="141"/>
      <c r="T166" s="141"/>
      <c r="U166" s="141"/>
      <c r="V166" s="141"/>
    </row>
    <row r="167" spans="13:22" s="39" customFormat="1" x14ac:dyDescent="0.25">
      <c r="M167" s="102"/>
      <c r="R167" s="141"/>
      <c r="S167" s="141"/>
      <c r="T167" s="141"/>
      <c r="U167" s="141"/>
      <c r="V167" s="141"/>
    </row>
    <row r="168" spans="13:22" s="39" customFormat="1" x14ac:dyDescent="0.25">
      <c r="M168" s="102"/>
      <c r="R168" s="141"/>
      <c r="S168" s="141"/>
      <c r="T168" s="141"/>
      <c r="U168" s="141"/>
      <c r="V168" s="141"/>
    </row>
    <row r="169" spans="13:22" s="39" customFormat="1" x14ac:dyDescent="0.25">
      <c r="M169" s="102"/>
      <c r="R169" s="141"/>
      <c r="S169" s="141"/>
      <c r="T169" s="141"/>
      <c r="U169" s="141"/>
      <c r="V169" s="141"/>
    </row>
    <row r="170" spans="13:22" s="39" customFormat="1" x14ac:dyDescent="0.25">
      <c r="M170" s="102"/>
      <c r="R170" s="141"/>
      <c r="S170" s="141"/>
      <c r="T170" s="141"/>
      <c r="U170" s="141"/>
      <c r="V170" s="141"/>
    </row>
    <row r="171" spans="13:22" s="39" customFormat="1" x14ac:dyDescent="0.25">
      <c r="M171" s="102"/>
      <c r="R171" s="141"/>
      <c r="S171" s="141"/>
      <c r="T171" s="141"/>
      <c r="U171" s="141"/>
      <c r="V171" s="141"/>
    </row>
    <row r="172" spans="13:22" s="39" customFormat="1" x14ac:dyDescent="0.25">
      <c r="M172" s="102"/>
      <c r="R172" s="141"/>
      <c r="S172" s="141"/>
      <c r="T172" s="141"/>
      <c r="U172" s="141"/>
      <c r="V172" s="141"/>
    </row>
    <row r="173" spans="13:22" s="39" customFormat="1" x14ac:dyDescent="0.25">
      <c r="M173" s="102"/>
      <c r="R173" s="141"/>
      <c r="S173" s="141"/>
      <c r="T173" s="141"/>
      <c r="U173" s="141"/>
      <c r="V173" s="141"/>
    </row>
    <row r="174" spans="13:22" s="39" customFormat="1" x14ac:dyDescent="0.25">
      <c r="M174" s="102"/>
      <c r="R174" s="141"/>
      <c r="S174" s="141"/>
      <c r="T174" s="141"/>
      <c r="U174" s="141"/>
      <c r="V174" s="141"/>
    </row>
    <row r="175" spans="13:22" s="39" customFormat="1" x14ac:dyDescent="0.25">
      <c r="M175" s="102"/>
      <c r="R175" s="141"/>
      <c r="S175" s="141"/>
      <c r="T175" s="141"/>
      <c r="U175" s="141"/>
      <c r="V175" s="141"/>
    </row>
    <row r="176" spans="13:22" s="39" customFormat="1" x14ac:dyDescent="0.25">
      <c r="M176" s="102"/>
      <c r="R176" s="141"/>
      <c r="S176" s="141"/>
      <c r="T176" s="141"/>
      <c r="U176" s="141"/>
      <c r="V176" s="141"/>
    </row>
    <row r="177" spans="13:22" s="39" customFormat="1" x14ac:dyDescent="0.25">
      <c r="M177" s="102"/>
      <c r="R177" s="141"/>
      <c r="S177" s="141"/>
      <c r="T177" s="141"/>
      <c r="U177" s="141"/>
      <c r="V177" s="141"/>
    </row>
    <row r="178" spans="13:22" s="39" customFormat="1" x14ac:dyDescent="0.25">
      <c r="M178" s="102"/>
      <c r="R178" s="141"/>
      <c r="S178" s="141"/>
      <c r="T178" s="141"/>
      <c r="U178" s="141"/>
      <c r="V178" s="141"/>
    </row>
    <row r="179" spans="13:22" s="39" customFormat="1" x14ac:dyDescent="0.25">
      <c r="M179" s="102"/>
      <c r="R179" s="141"/>
      <c r="S179" s="141"/>
      <c r="T179" s="141"/>
      <c r="U179" s="141"/>
      <c r="V179" s="141"/>
    </row>
    <row r="180" spans="13:22" s="39" customFormat="1" x14ac:dyDescent="0.25">
      <c r="M180" s="102"/>
      <c r="R180" s="141"/>
      <c r="S180" s="141"/>
      <c r="T180" s="141"/>
      <c r="U180" s="141"/>
      <c r="V180" s="141"/>
    </row>
  </sheetData>
  <dataConsolidate/>
  <mergeCells count="5">
    <mergeCell ref="A1:J1"/>
    <mergeCell ref="L1:N1"/>
    <mergeCell ref="A2:I2"/>
    <mergeCell ref="A13:I13"/>
    <mergeCell ref="A16:J16"/>
  </mergeCells>
  <dataValidations count="7">
    <dataValidation type="list" allowBlank="1" showInputMessage="1" showErrorMessage="1" sqref="J12">
      <formula1>ViAn</formula1>
    </dataValidation>
    <dataValidation type="list" allowBlank="1" showInputMessage="1" showErrorMessage="1" sqref="J11">
      <formula1>NePS</formula1>
    </dataValidation>
    <dataValidation type="list" allowBlank="1" showInputMessage="1" showErrorMessage="1" sqref="J7:J9">
      <formula1>NeSu</formula1>
    </dataValidation>
    <dataValidation type="list" allowBlank="1" showInputMessage="1" showErrorMessage="1" sqref="J10">
      <formula1>NaSi</formula1>
    </dataValidation>
    <dataValidation type="list" allowBlank="1" showInputMessage="1" showErrorMessage="1" sqref="J3">
      <formula1>NaSi</formula1>
    </dataValidation>
    <dataValidation type="list" allowBlank="1" showInputMessage="1" showErrorMessage="1" sqref="J4:J5">
      <formula1>NT</formula1>
    </dataValidation>
    <dataValidation type="list" allowBlank="1" showInputMessage="1" showErrorMessage="1" sqref="J6">
      <formula1>$R$32:$R$34</formula1>
    </dataValidation>
  </dataValidations>
  <hyperlinks>
    <hyperlink ref="O16" location="'Resultados globais'!A1" display="Apuramento global de resultados"/>
    <hyperlink ref="O15" location="'Apuramento inq. alunos'!A1" display="Apuramento do Inquérito aos alunos"/>
    <hyperlink ref="O3" location="Resíduos!A1" display="Resíduos"/>
    <hyperlink ref="O4" location="Água!A1" display="Água"/>
    <hyperlink ref="O5" location="Energia!A1" display="Energia"/>
    <hyperlink ref="O11" location="Mobilidade!A1" display="Mobilidade"/>
    <hyperlink ref="O12" location="Ruído!A1" display="Ruido"/>
    <hyperlink ref="O6" location="'Espaços Exteriores'!A1" display="Espaços exteriores"/>
    <hyperlink ref="O7" location="Biodiversidade!A1" display="Biodiversidade"/>
    <hyperlink ref="O14" location="'Gestão Ambiental da escola'!A1" display="Gestão ambiental"/>
    <hyperlink ref="O13" location="Alimentação!A1" display="Alimentação"/>
    <hyperlink ref="O8" location="'Agricultura Biológica'!A1" display="Ag. Biológica"/>
    <hyperlink ref="O9" location="Floresta!A1" display="Floresta"/>
    <hyperlink ref="O10" location="Mar!A1" display="Mar"/>
    <hyperlink ref="A13:I13" location="'Apuramento inq. alunos'!A25" display="Inquérito aos alunos (questão de L a M)  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36"/>
  <sheetViews>
    <sheetView zoomScale="90" zoomScaleNormal="90" workbookViewId="0">
      <selection activeCell="K21" sqref="K21"/>
    </sheetView>
  </sheetViews>
  <sheetFormatPr defaultRowHeight="15" x14ac:dyDescent="0.25"/>
  <cols>
    <col min="9" max="9" width="16.5703125" customWidth="1"/>
    <col min="10" max="10" width="31.85546875" customWidth="1"/>
    <col min="11" max="11" width="8.7109375" style="33" customWidth="1"/>
    <col min="12" max="12" width="13.7109375" customWidth="1"/>
    <col min="13" max="13" width="9.140625" style="40"/>
    <col min="14" max="14" width="18.42578125" customWidth="1"/>
    <col min="15" max="15" width="24.7109375" style="39" customWidth="1"/>
    <col min="16" max="17" width="9.140625" style="39"/>
    <col min="18" max="19" width="9.140625" style="141"/>
    <col min="20" max="74" width="9.140625" style="39"/>
  </cols>
  <sheetData>
    <row r="1" spans="1:74" ht="19.5" thickBot="1" x14ac:dyDescent="0.35">
      <c r="A1" s="564" t="s">
        <v>347</v>
      </c>
      <c r="B1" s="564"/>
      <c r="C1" s="564"/>
      <c r="D1" s="564"/>
      <c r="E1" s="564"/>
      <c r="F1" s="564"/>
      <c r="G1" s="564"/>
      <c r="H1" s="564"/>
      <c r="I1" s="564"/>
      <c r="J1" s="564"/>
      <c r="K1" s="168"/>
      <c r="L1" s="565" t="s">
        <v>340</v>
      </c>
      <c r="M1" s="566"/>
      <c r="N1" s="573"/>
      <c r="O1"/>
      <c r="T1" s="156"/>
    </row>
    <row r="2" spans="1:74" ht="15.75" thickBot="1" x14ac:dyDescent="0.3">
      <c r="A2" s="568" t="s">
        <v>125</v>
      </c>
      <c r="B2" s="569"/>
      <c r="C2" s="569"/>
      <c r="D2" s="569"/>
      <c r="E2" s="569"/>
      <c r="F2" s="569"/>
      <c r="G2" s="569"/>
      <c r="H2" s="569"/>
      <c r="I2" s="575"/>
      <c r="J2" s="238" t="s">
        <v>122</v>
      </c>
      <c r="L2" s="303" t="s">
        <v>193</v>
      </c>
      <c r="M2" s="304" t="s">
        <v>275</v>
      </c>
      <c r="N2" s="240" t="s">
        <v>412</v>
      </c>
      <c r="O2" s="239" t="s">
        <v>402</v>
      </c>
      <c r="R2" s="141">
        <v>0</v>
      </c>
    </row>
    <row r="3" spans="1:74" ht="15.75" customHeight="1" thickBot="1" x14ac:dyDescent="0.35">
      <c r="A3" s="77" t="s">
        <v>136</v>
      </c>
      <c r="B3" s="69"/>
      <c r="C3" s="69"/>
      <c r="D3" s="69"/>
      <c r="E3" s="69"/>
      <c r="F3" s="69"/>
      <c r="G3" s="69"/>
      <c r="H3" s="69"/>
      <c r="I3" s="70"/>
      <c r="J3" s="203"/>
      <c r="L3" s="197" t="e">
        <f>VLOOKUP(J3,NaSiATa,2,FALSE)</f>
        <v>#N/A</v>
      </c>
      <c r="M3" s="210">
        <v>1</v>
      </c>
      <c r="N3" s="427" t="e">
        <f xml:space="preserve"> SUM(L3:L15)</f>
        <v>#N/A</v>
      </c>
      <c r="O3" s="228" t="s">
        <v>153</v>
      </c>
      <c r="R3" s="141">
        <v>1</v>
      </c>
    </row>
    <row r="4" spans="1:74" ht="15.75" customHeight="1" thickBot="1" x14ac:dyDescent="0.4">
      <c r="A4" s="77" t="s">
        <v>137</v>
      </c>
      <c r="B4" s="69"/>
      <c r="C4" s="69"/>
      <c r="D4" s="69"/>
      <c r="E4" s="69"/>
      <c r="F4" s="69"/>
      <c r="G4" s="69"/>
      <c r="H4" s="69"/>
      <c r="I4" s="70"/>
      <c r="J4" s="203"/>
      <c r="L4" s="197" t="e">
        <f>VLOOKUP(J4,NSTA,2,FALSE)</f>
        <v>#N/A</v>
      </c>
      <c r="M4" s="210">
        <v>1</v>
      </c>
      <c r="N4" s="227"/>
      <c r="O4" s="169" t="s">
        <v>154</v>
      </c>
      <c r="R4" s="141" t="s">
        <v>415</v>
      </c>
    </row>
    <row r="5" spans="1:74" ht="15.75" thickBot="1" x14ac:dyDescent="0.3">
      <c r="A5" s="77" t="s">
        <v>138</v>
      </c>
      <c r="B5" s="69"/>
      <c r="C5" s="69"/>
      <c r="D5" s="69"/>
      <c r="E5" s="69"/>
      <c r="F5" s="69"/>
      <c r="G5" s="69"/>
      <c r="H5" s="69"/>
      <c r="I5" s="70"/>
      <c r="J5" s="203"/>
      <c r="L5" s="197" t="e">
        <f>VLOOKUP(J5,NeSuTa,2,FALSE)</f>
        <v>#N/A</v>
      </c>
      <c r="M5" s="210">
        <v>2</v>
      </c>
      <c r="N5" s="240" t="s">
        <v>170</v>
      </c>
      <c r="O5" s="169" t="s">
        <v>155</v>
      </c>
      <c r="R5" s="141" t="s">
        <v>413</v>
      </c>
      <c r="S5" s="141">
        <v>3</v>
      </c>
    </row>
    <row r="6" spans="1:74" ht="17.25" customHeight="1" thickBot="1" x14ac:dyDescent="0.35">
      <c r="A6" s="77" t="s">
        <v>139</v>
      </c>
      <c r="B6" s="69"/>
      <c r="C6" s="69"/>
      <c r="D6" s="69"/>
      <c r="E6" s="69"/>
      <c r="F6" s="69"/>
      <c r="G6" s="69"/>
      <c r="H6" s="69"/>
      <c r="I6" s="70"/>
      <c r="J6" s="203"/>
      <c r="L6" s="197" t="e">
        <f>VLOOKUP(J6,NeSuTa,2,FALSE)</f>
        <v>#N/A</v>
      </c>
      <c r="M6" s="210">
        <v>2</v>
      </c>
      <c r="N6" s="428" t="e">
        <f>N3/M26</f>
        <v>#N/A</v>
      </c>
      <c r="O6" s="169" t="s">
        <v>157</v>
      </c>
      <c r="R6" s="141" t="s">
        <v>9</v>
      </c>
      <c r="S6" s="141">
        <v>1</v>
      </c>
    </row>
    <row r="7" spans="1:74" ht="15.75" customHeight="1" thickBot="1" x14ac:dyDescent="0.3">
      <c r="A7" s="77" t="s">
        <v>140</v>
      </c>
      <c r="B7" s="69"/>
      <c r="C7" s="69"/>
      <c r="D7" s="69"/>
      <c r="E7" s="69"/>
      <c r="F7" s="69"/>
      <c r="G7" s="69"/>
      <c r="H7" s="69"/>
      <c r="I7" s="69"/>
      <c r="J7" s="203"/>
      <c r="L7" s="197" t="e">
        <f>VLOOKUP(J7,NeAsTa,2,FALSE)</f>
        <v>#N/A</v>
      </c>
      <c r="M7" s="210">
        <v>3</v>
      </c>
      <c r="N7" s="223"/>
      <c r="O7" s="169" t="s">
        <v>158</v>
      </c>
      <c r="R7" s="141" t="s">
        <v>414</v>
      </c>
      <c r="S7" s="141">
        <v>0</v>
      </c>
    </row>
    <row r="8" spans="1:74" ht="15.75" customHeight="1" thickBot="1" x14ac:dyDescent="0.4">
      <c r="A8" s="92" t="s">
        <v>411</v>
      </c>
      <c r="B8" s="93"/>
      <c r="C8" s="93"/>
      <c r="D8" s="93"/>
      <c r="E8" s="93"/>
      <c r="F8" s="93"/>
      <c r="G8" s="93"/>
      <c r="H8" s="69"/>
      <c r="I8" s="69"/>
      <c r="J8" s="203"/>
      <c r="L8" s="197" t="e">
        <f>VLOOKUP(J8,NeAsTa,2,FALSE)</f>
        <v>#N/A</v>
      </c>
      <c r="M8" s="210">
        <v>3</v>
      </c>
      <c r="N8" s="225"/>
      <c r="O8" s="169" t="s">
        <v>166</v>
      </c>
      <c r="R8" s="141" t="s">
        <v>382</v>
      </c>
    </row>
    <row r="9" spans="1:74" ht="15.75" thickBot="1" x14ac:dyDescent="0.3">
      <c r="A9" s="76" t="s">
        <v>410</v>
      </c>
      <c r="B9" s="71"/>
      <c r="C9" s="71"/>
      <c r="D9" s="71"/>
      <c r="E9" s="71"/>
      <c r="F9" s="71"/>
      <c r="G9" s="71"/>
      <c r="H9" s="71"/>
      <c r="I9" s="71"/>
      <c r="J9" s="203"/>
      <c r="L9" s="197" t="e">
        <f>VLOOKUP(J9,NuFreTa,2,FALSE)</f>
        <v>#N/A</v>
      </c>
      <c r="M9" s="210">
        <v>3</v>
      </c>
      <c r="N9" s="223"/>
      <c r="O9" s="169" t="s">
        <v>168</v>
      </c>
      <c r="R9" s="141" t="s">
        <v>10</v>
      </c>
    </row>
    <row r="10" spans="1:74" s="32" customFormat="1" ht="15.75" thickBot="1" x14ac:dyDescent="0.3">
      <c r="A10" s="461" t="s">
        <v>583</v>
      </c>
      <c r="B10" s="235"/>
      <c r="C10" s="235"/>
      <c r="D10" s="235"/>
      <c r="E10" s="235"/>
      <c r="F10" s="235"/>
      <c r="G10" s="235"/>
      <c r="H10" s="235"/>
      <c r="I10" s="235"/>
      <c r="J10" s="203"/>
      <c r="K10" s="33"/>
      <c r="L10" s="197" t="e">
        <f>VLOOKUP(J10,NuFreTa,2,FALSE)</f>
        <v>#N/A</v>
      </c>
      <c r="M10" s="210">
        <v>3</v>
      </c>
      <c r="N10" s="223"/>
      <c r="O10" s="169" t="s">
        <v>167</v>
      </c>
      <c r="P10" s="92"/>
      <c r="Q10" s="92"/>
      <c r="R10" s="141" t="s">
        <v>9</v>
      </c>
      <c r="S10" s="44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</row>
    <row r="11" spans="1:74" ht="15.75" thickBot="1" x14ac:dyDescent="0.3">
      <c r="A11" s="236" t="s">
        <v>409</v>
      </c>
      <c r="B11" s="235"/>
      <c r="C11" s="235"/>
      <c r="D11" s="235"/>
      <c r="E11" s="235"/>
      <c r="F11" s="235"/>
      <c r="G11" s="235"/>
      <c r="H11" s="235"/>
      <c r="I11" s="235"/>
      <c r="J11" s="203"/>
      <c r="L11" s="197" t="e">
        <f>VLOOKUP(J11,ToDaTA,2,FALSE)</f>
        <v>#N/A</v>
      </c>
      <c r="M11" s="210">
        <v>3</v>
      </c>
      <c r="N11" s="223"/>
      <c r="O11" s="169" t="s">
        <v>287</v>
      </c>
      <c r="R11" s="141" t="s">
        <v>417</v>
      </c>
    </row>
    <row r="12" spans="1:74" ht="15.75" thickBot="1" x14ac:dyDescent="0.3">
      <c r="A12" s="72" t="s">
        <v>408</v>
      </c>
      <c r="B12" s="73"/>
      <c r="C12" s="73"/>
      <c r="D12" s="73"/>
      <c r="E12" s="73"/>
      <c r="F12" s="73"/>
      <c r="G12" s="73"/>
      <c r="H12" s="73"/>
      <c r="I12" s="73"/>
      <c r="J12" s="241"/>
      <c r="L12" s="197" t="e">
        <f>VLOOKUP(J12,NeOsTa,2,FALSE)</f>
        <v>#N/A</v>
      </c>
      <c r="M12" s="210">
        <v>2</v>
      </c>
      <c r="N12" s="223"/>
      <c r="O12" s="169" t="s">
        <v>156</v>
      </c>
      <c r="R12" s="141" t="s">
        <v>416</v>
      </c>
    </row>
    <row r="13" spans="1:74" ht="15.75" thickBot="1" x14ac:dyDescent="0.3">
      <c r="A13" s="576" t="s">
        <v>407</v>
      </c>
      <c r="B13" s="577"/>
      <c r="C13" s="577"/>
      <c r="D13" s="577"/>
      <c r="E13" s="577"/>
      <c r="F13" s="577"/>
      <c r="G13" s="577"/>
      <c r="H13" s="577"/>
      <c r="I13" s="577"/>
      <c r="J13" s="127" t="s">
        <v>122</v>
      </c>
      <c r="L13" s="407"/>
      <c r="M13" s="208"/>
      <c r="N13" s="223"/>
      <c r="O13" s="169" t="s">
        <v>199</v>
      </c>
      <c r="R13" s="141" t="s">
        <v>420</v>
      </c>
    </row>
    <row r="14" spans="1:74" ht="15.75" thickBot="1" x14ac:dyDescent="0.3">
      <c r="A14" s="74" t="s">
        <v>406</v>
      </c>
      <c r="B14" s="66"/>
      <c r="C14" s="66"/>
      <c r="D14" s="66"/>
      <c r="E14" s="66"/>
      <c r="F14" s="66"/>
      <c r="G14" s="66"/>
      <c r="H14" s="66"/>
      <c r="I14" s="75"/>
      <c r="J14" s="312">
        <f>'Apuram. inq. alunos'!L24</f>
        <v>0</v>
      </c>
      <c r="L14" s="197" t="e">
        <f>'Apuram. inq. alunos'!M24</f>
        <v>#N/A</v>
      </c>
      <c r="M14" s="210">
        <v>4</v>
      </c>
      <c r="N14" s="223"/>
      <c r="O14" s="169" t="s">
        <v>352</v>
      </c>
      <c r="R14" s="141" t="s">
        <v>418</v>
      </c>
      <c r="S14" s="141">
        <v>0</v>
      </c>
    </row>
    <row r="15" spans="1:74" ht="15.75" thickBot="1" x14ac:dyDescent="0.3">
      <c r="A15" s="74" t="s">
        <v>405</v>
      </c>
      <c r="B15" s="66"/>
      <c r="C15" s="66"/>
      <c r="D15" s="66"/>
      <c r="E15" s="66"/>
      <c r="F15" s="66"/>
      <c r="G15" s="66"/>
      <c r="H15" s="66"/>
      <c r="I15" s="75"/>
      <c r="J15" s="313">
        <f>'Apuram. inq. alunos'!L25</f>
        <v>0</v>
      </c>
      <c r="L15" s="197" t="e">
        <f>'Apuram. inq. alunos'!M25</f>
        <v>#N/A</v>
      </c>
      <c r="M15" s="210">
        <v>4</v>
      </c>
      <c r="N15" s="223"/>
      <c r="O15" s="162" t="s">
        <v>293</v>
      </c>
      <c r="R15" s="141" t="s">
        <v>419</v>
      </c>
      <c r="S15" s="141">
        <v>1</v>
      </c>
    </row>
    <row r="16" spans="1:74" ht="15.75" thickBot="1" x14ac:dyDescent="0.3">
      <c r="A16" s="578" t="s">
        <v>125</v>
      </c>
      <c r="B16" s="579"/>
      <c r="C16" s="579"/>
      <c r="D16" s="579"/>
      <c r="E16" s="579"/>
      <c r="F16" s="579"/>
      <c r="G16" s="579"/>
      <c r="H16" s="579"/>
      <c r="I16" s="579"/>
      <c r="J16" s="580"/>
      <c r="L16" s="101"/>
      <c r="M16" s="99"/>
      <c r="N16" s="131" t="s">
        <v>276</v>
      </c>
      <c r="O16" s="163" t="s">
        <v>294</v>
      </c>
      <c r="R16" s="141" t="s">
        <v>365</v>
      </c>
      <c r="S16" s="141">
        <v>2</v>
      </c>
    </row>
    <row r="17" spans="1:19" x14ac:dyDescent="0.25">
      <c r="A17" s="234" t="s">
        <v>175</v>
      </c>
      <c r="B17" s="233"/>
      <c r="C17" s="233"/>
      <c r="D17" s="233"/>
      <c r="E17" s="233"/>
      <c r="F17" s="233"/>
      <c r="G17" s="233"/>
      <c r="H17" s="233"/>
      <c r="I17" s="232"/>
      <c r="J17" s="574"/>
      <c r="L17" s="101"/>
      <c r="M17" s="99"/>
      <c r="N17" s="39"/>
      <c r="R17" s="141" t="s">
        <v>546</v>
      </c>
    </row>
    <row r="18" spans="1:19" x14ac:dyDescent="0.25">
      <c r="A18" s="222" t="s">
        <v>177</v>
      </c>
      <c r="B18" s="49"/>
      <c r="C18" s="49"/>
      <c r="D18" s="49"/>
      <c r="E18" s="49"/>
      <c r="F18" s="49"/>
      <c r="G18" s="49"/>
      <c r="H18" s="49"/>
      <c r="I18" s="221"/>
      <c r="J18" s="574"/>
      <c r="L18" s="33"/>
      <c r="M18" s="110"/>
      <c r="N18" s="39"/>
      <c r="R18" s="141" t="s">
        <v>22</v>
      </c>
      <c r="S18" s="141">
        <v>0</v>
      </c>
    </row>
    <row r="19" spans="1:19" x14ac:dyDescent="0.25">
      <c r="A19" s="222" t="s">
        <v>404</v>
      </c>
      <c r="B19" s="49"/>
      <c r="C19" s="49"/>
      <c r="D19" s="49"/>
      <c r="E19" s="49"/>
      <c r="F19" s="49"/>
      <c r="G19" s="49"/>
      <c r="H19" s="49"/>
      <c r="I19" s="221"/>
      <c r="J19" s="574"/>
      <c r="L19" s="33"/>
      <c r="M19" s="99"/>
      <c r="N19" s="39"/>
      <c r="R19" s="141" t="s">
        <v>21</v>
      </c>
      <c r="S19" s="141">
        <v>1</v>
      </c>
    </row>
    <row r="20" spans="1:19" ht="15.75" thickBot="1" x14ac:dyDescent="0.3">
      <c r="A20" s="220" t="s">
        <v>176</v>
      </c>
      <c r="B20" s="219"/>
      <c r="C20" s="219"/>
      <c r="D20" s="219"/>
      <c r="E20" s="219"/>
      <c r="F20" s="219"/>
      <c r="G20" s="219"/>
      <c r="H20" s="219"/>
      <c r="I20" s="218"/>
      <c r="J20" s="574"/>
      <c r="L20" s="33"/>
      <c r="M20" s="99"/>
      <c r="N20" s="39"/>
      <c r="R20" s="141" t="s">
        <v>547</v>
      </c>
    </row>
    <row r="21" spans="1:19" s="39" customFormat="1" x14ac:dyDescent="0.25">
      <c r="A21" s="33"/>
      <c r="B21" s="33" t="s">
        <v>123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99"/>
      <c r="R21" s="141" t="s">
        <v>238</v>
      </c>
      <c r="S21" s="141">
        <v>0</v>
      </c>
    </row>
    <row r="22" spans="1:19" s="39" customFormat="1" x14ac:dyDescent="0.25">
      <c r="K22" s="33"/>
      <c r="M22" s="110"/>
      <c r="R22" s="141" t="s">
        <v>47</v>
      </c>
      <c r="S22" s="141">
        <v>1</v>
      </c>
    </row>
    <row r="23" spans="1:19" s="39" customFormat="1" x14ac:dyDescent="0.25">
      <c r="K23" s="33"/>
      <c r="M23" s="99"/>
      <c r="R23" s="141" t="s">
        <v>48</v>
      </c>
      <c r="S23" s="141">
        <v>2</v>
      </c>
    </row>
    <row r="24" spans="1:19" s="39" customFormat="1" x14ac:dyDescent="0.25">
      <c r="K24" s="33"/>
      <c r="M24" s="102"/>
      <c r="R24" s="141" t="s">
        <v>49</v>
      </c>
      <c r="S24" s="141">
        <v>3</v>
      </c>
    </row>
    <row r="25" spans="1:19" s="39" customFormat="1" x14ac:dyDescent="0.25">
      <c r="K25" s="33"/>
      <c r="M25" s="102"/>
      <c r="R25" s="141"/>
      <c r="S25" s="141"/>
    </row>
    <row r="26" spans="1:19" s="39" customFormat="1" x14ac:dyDescent="0.25">
      <c r="K26" s="33"/>
      <c r="M26" s="102">
        <f>SUM(M3:M15)</f>
        <v>31</v>
      </c>
      <c r="R26" s="141"/>
      <c r="S26" s="141"/>
    </row>
    <row r="27" spans="1:19" s="39" customFormat="1" x14ac:dyDescent="0.25">
      <c r="K27" s="33"/>
      <c r="M27" s="102"/>
      <c r="R27" s="141"/>
      <c r="S27" s="141"/>
    </row>
    <row r="28" spans="1:19" s="39" customFormat="1" x14ac:dyDescent="0.25">
      <c r="K28" s="33"/>
      <c r="M28" s="102"/>
      <c r="R28" s="141"/>
      <c r="S28" s="141"/>
    </row>
    <row r="29" spans="1:19" s="39" customFormat="1" x14ac:dyDescent="0.25">
      <c r="K29" s="33"/>
      <c r="M29" s="102"/>
      <c r="R29" s="141"/>
      <c r="S29" s="141"/>
    </row>
    <row r="30" spans="1:19" s="39" customFormat="1" x14ac:dyDescent="0.25">
      <c r="K30" s="33"/>
      <c r="M30" s="102"/>
      <c r="R30" s="141"/>
      <c r="S30" s="141"/>
    </row>
    <row r="31" spans="1:19" s="39" customFormat="1" x14ac:dyDescent="0.25">
      <c r="K31" s="33"/>
      <c r="M31" s="102"/>
      <c r="R31" s="141"/>
      <c r="S31" s="141"/>
    </row>
    <row r="32" spans="1:19" s="39" customFormat="1" x14ac:dyDescent="0.25">
      <c r="K32" s="33"/>
      <c r="M32" s="102"/>
      <c r="R32" s="141"/>
      <c r="S32" s="141"/>
    </row>
    <row r="33" spans="11:19" s="39" customFormat="1" x14ac:dyDescent="0.25">
      <c r="K33" s="33"/>
      <c r="M33" s="102"/>
      <c r="R33" s="141"/>
      <c r="S33" s="141"/>
    </row>
    <row r="34" spans="11:19" s="39" customFormat="1" x14ac:dyDescent="0.25">
      <c r="K34" s="33"/>
      <c r="M34" s="102"/>
      <c r="R34" s="141"/>
      <c r="S34" s="141"/>
    </row>
    <row r="35" spans="11:19" s="39" customFormat="1" x14ac:dyDescent="0.25">
      <c r="K35" s="33"/>
      <c r="M35" s="102"/>
      <c r="R35" s="141"/>
      <c r="S35" s="141"/>
    </row>
    <row r="36" spans="11:19" s="39" customFormat="1" x14ac:dyDescent="0.25">
      <c r="K36" s="33"/>
      <c r="M36" s="102"/>
      <c r="R36" s="141"/>
      <c r="S36" s="141"/>
    </row>
    <row r="37" spans="11:19" s="39" customFormat="1" x14ac:dyDescent="0.25">
      <c r="K37" s="33"/>
      <c r="M37" s="102"/>
      <c r="R37" s="141"/>
      <c r="S37" s="141"/>
    </row>
    <row r="38" spans="11:19" s="39" customFormat="1" x14ac:dyDescent="0.25">
      <c r="K38" s="33"/>
      <c r="M38" s="102"/>
      <c r="R38" s="141"/>
      <c r="S38" s="141"/>
    </row>
    <row r="39" spans="11:19" s="39" customFormat="1" x14ac:dyDescent="0.25">
      <c r="K39" s="33"/>
      <c r="M39" s="102"/>
      <c r="R39" s="141"/>
      <c r="S39" s="141"/>
    </row>
    <row r="40" spans="11:19" s="39" customFormat="1" x14ac:dyDescent="0.25">
      <c r="K40" s="33"/>
      <c r="M40" s="102"/>
      <c r="R40" s="141"/>
      <c r="S40" s="141"/>
    </row>
    <row r="41" spans="11:19" s="39" customFormat="1" x14ac:dyDescent="0.25">
      <c r="K41" s="33"/>
      <c r="M41" s="102"/>
      <c r="R41" s="141"/>
      <c r="S41" s="141"/>
    </row>
    <row r="42" spans="11:19" s="39" customFormat="1" x14ac:dyDescent="0.25">
      <c r="K42" s="33"/>
      <c r="M42" s="102"/>
      <c r="R42" s="141"/>
      <c r="S42" s="141"/>
    </row>
    <row r="43" spans="11:19" s="39" customFormat="1" x14ac:dyDescent="0.25">
      <c r="K43" s="33"/>
      <c r="M43" s="102"/>
      <c r="R43" s="141"/>
      <c r="S43" s="141"/>
    </row>
    <row r="44" spans="11:19" s="39" customFormat="1" x14ac:dyDescent="0.25">
      <c r="K44" s="33"/>
      <c r="M44" s="102"/>
      <c r="R44" s="141"/>
      <c r="S44" s="141"/>
    </row>
    <row r="45" spans="11:19" s="39" customFormat="1" x14ac:dyDescent="0.25">
      <c r="K45" s="33"/>
      <c r="M45" s="102"/>
      <c r="R45" s="141"/>
      <c r="S45" s="141"/>
    </row>
    <row r="46" spans="11:19" s="39" customFormat="1" x14ac:dyDescent="0.25">
      <c r="K46" s="33"/>
      <c r="M46" s="102"/>
      <c r="R46" s="141"/>
      <c r="S46" s="141"/>
    </row>
    <row r="47" spans="11:19" s="39" customFormat="1" x14ac:dyDescent="0.25">
      <c r="K47" s="33"/>
      <c r="M47" s="102"/>
      <c r="R47" s="141"/>
      <c r="S47" s="141"/>
    </row>
    <row r="48" spans="11:19" s="39" customFormat="1" x14ac:dyDescent="0.25">
      <c r="K48" s="33"/>
      <c r="M48" s="102"/>
      <c r="R48" s="141"/>
      <c r="S48" s="141"/>
    </row>
    <row r="49" spans="11:19" s="39" customFormat="1" x14ac:dyDescent="0.25">
      <c r="K49" s="33"/>
      <c r="M49" s="102"/>
      <c r="R49" s="141"/>
      <c r="S49" s="141"/>
    </row>
    <row r="50" spans="11:19" s="39" customFormat="1" x14ac:dyDescent="0.25">
      <c r="K50" s="33"/>
      <c r="M50" s="102"/>
      <c r="R50" s="141"/>
      <c r="S50" s="141"/>
    </row>
    <row r="51" spans="11:19" s="39" customFormat="1" x14ac:dyDescent="0.25">
      <c r="K51" s="33"/>
      <c r="M51" s="102"/>
      <c r="R51" s="141"/>
      <c r="S51" s="141"/>
    </row>
    <row r="52" spans="11:19" s="39" customFormat="1" x14ac:dyDescent="0.25">
      <c r="K52" s="33"/>
      <c r="M52" s="102"/>
      <c r="R52" s="141"/>
      <c r="S52" s="141"/>
    </row>
    <row r="53" spans="11:19" s="39" customFormat="1" x14ac:dyDescent="0.25">
      <c r="K53" s="33"/>
      <c r="M53" s="102"/>
      <c r="R53" s="141"/>
      <c r="S53" s="141"/>
    </row>
    <row r="54" spans="11:19" s="39" customFormat="1" x14ac:dyDescent="0.25">
      <c r="K54" s="33"/>
      <c r="M54" s="102"/>
      <c r="R54" s="141"/>
      <c r="S54" s="141"/>
    </row>
    <row r="55" spans="11:19" s="39" customFormat="1" x14ac:dyDescent="0.25">
      <c r="K55" s="33"/>
      <c r="M55" s="102"/>
      <c r="R55" s="141"/>
      <c r="S55" s="141"/>
    </row>
    <row r="56" spans="11:19" s="39" customFormat="1" x14ac:dyDescent="0.25">
      <c r="K56" s="33"/>
      <c r="M56" s="102"/>
      <c r="R56" s="141"/>
      <c r="S56" s="141"/>
    </row>
    <row r="57" spans="11:19" s="39" customFormat="1" x14ac:dyDescent="0.25">
      <c r="K57" s="33"/>
      <c r="M57" s="102"/>
      <c r="R57" s="141"/>
      <c r="S57" s="141"/>
    </row>
    <row r="58" spans="11:19" s="39" customFormat="1" x14ac:dyDescent="0.25">
      <c r="K58" s="33"/>
      <c r="M58" s="102"/>
      <c r="R58" s="141"/>
      <c r="S58" s="141"/>
    </row>
    <row r="59" spans="11:19" s="39" customFormat="1" x14ac:dyDescent="0.25">
      <c r="K59" s="33"/>
      <c r="M59" s="102"/>
      <c r="R59" s="141"/>
      <c r="S59" s="141"/>
    </row>
    <row r="60" spans="11:19" s="39" customFormat="1" x14ac:dyDescent="0.25">
      <c r="K60" s="33"/>
      <c r="M60" s="102"/>
      <c r="R60" s="141"/>
      <c r="S60" s="141"/>
    </row>
    <row r="61" spans="11:19" s="39" customFormat="1" x14ac:dyDescent="0.25">
      <c r="K61" s="33"/>
      <c r="M61" s="102"/>
      <c r="R61" s="141"/>
      <c r="S61" s="141"/>
    </row>
    <row r="62" spans="11:19" s="39" customFormat="1" x14ac:dyDescent="0.25">
      <c r="K62" s="33"/>
      <c r="M62" s="102"/>
      <c r="R62" s="141"/>
      <c r="S62" s="141"/>
    </row>
    <row r="63" spans="11:19" s="39" customFormat="1" x14ac:dyDescent="0.25">
      <c r="K63" s="33"/>
      <c r="M63" s="102"/>
      <c r="R63" s="141"/>
      <c r="S63" s="141"/>
    </row>
    <row r="64" spans="11:19" s="39" customFormat="1" x14ac:dyDescent="0.25">
      <c r="K64" s="33"/>
      <c r="M64" s="102"/>
      <c r="R64" s="141"/>
      <c r="S64" s="141"/>
    </row>
    <row r="65" spans="11:19" s="39" customFormat="1" x14ac:dyDescent="0.25">
      <c r="K65" s="33"/>
      <c r="M65" s="102"/>
      <c r="R65" s="141"/>
      <c r="S65" s="141"/>
    </row>
    <row r="66" spans="11:19" s="39" customFormat="1" x14ac:dyDescent="0.25">
      <c r="K66" s="33"/>
      <c r="M66" s="102"/>
      <c r="R66" s="141"/>
      <c r="S66" s="141"/>
    </row>
    <row r="67" spans="11:19" s="39" customFormat="1" x14ac:dyDescent="0.25">
      <c r="K67" s="33"/>
      <c r="M67" s="102"/>
      <c r="R67" s="141"/>
      <c r="S67" s="141"/>
    </row>
    <row r="68" spans="11:19" s="39" customFormat="1" x14ac:dyDescent="0.25">
      <c r="K68" s="33"/>
      <c r="M68" s="102"/>
      <c r="R68" s="141"/>
      <c r="S68" s="141"/>
    </row>
    <row r="69" spans="11:19" s="39" customFormat="1" x14ac:dyDescent="0.25">
      <c r="K69" s="33"/>
      <c r="M69" s="102"/>
      <c r="R69" s="141"/>
      <c r="S69" s="141"/>
    </row>
    <row r="70" spans="11:19" s="39" customFormat="1" x14ac:dyDescent="0.25">
      <c r="K70" s="33"/>
      <c r="M70" s="102"/>
      <c r="R70" s="141"/>
      <c r="S70" s="141"/>
    </row>
    <row r="71" spans="11:19" s="39" customFormat="1" x14ac:dyDescent="0.25">
      <c r="K71" s="33"/>
      <c r="M71" s="102"/>
      <c r="R71" s="141"/>
      <c r="S71" s="141"/>
    </row>
    <row r="72" spans="11:19" s="39" customFormat="1" x14ac:dyDescent="0.25">
      <c r="K72" s="33"/>
      <c r="M72" s="102"/>
      <c r="R72" s="141"/>
      <c r="S72" s="141"/>
    </row>
    <row r="73" spans="11:19" s="39" customFormat="1" x14ac:dyDescent="0.25">
      <c r="K73" s="33"/>
      <c r="M73" s="102"/>
      <c r="R73" s="141"/>
      <c r="S73" s="141"/>
    </row>
    <row r="74" spans="11:19" s="39" customFormat="1" x14ac:dyDescent="0.25">
      <c r="K74" s="33"/>
      <c r="M74" s="102"/>
      <c r="R74" s="141"/>
      <c r="S74" s="141"/>
    </row>
    <row r="75" spans="11:19" s="39" customFormat="1" x14ac:dyDescent="0.25">
      <c r="K75" s="33"/>
      <c r="M75" s="102"/>
      <c r="R75" s="141"/>
      <c r="S75" s="141"/>
    </row>
    <row r="76" spans="11:19" s="39" customFormat="1" x14ac:dyDescent="0.25">
      <c r="K76" s="33"/>
      <c r="M76" s="102"/>
      <c r="R76" s="141"/>
      <c r="S76" s="141"/>
    </row>
    <row r="77" spans="11:19" s="39" customFormat="1" x14ac:dyDescent="0.25">
      <c r="K77" s="33"/>
      <c r="M77" s="102"/>
      <c r="R77" s="141"/>
      <c r="S77" s="141"/>
    </row>
    <row r="78" spans="11:19" s="39" customFormat="1" x14ac:dyDescent="0.25">
      <c r="K78" s="33"/>
      <c r="M78" s="102"/>
      <c r="R78" s="141"/>
      <c r="S78" s="141"/>
    </row>
    <row r="79" spans="11:19" s="39" customFormat="1" x14ac:dyDescent="0.25">
      <c r="K79" s="33"/>
      <c r="M79" s="102"/>
      <c r="R79" s="141"/>
      <c r="S79" s="141"/>
    </row>
    <row r="80" spans="11:19" s="39" customFormat="1" x14ac:dyDescent="0.25">
      <c r="K80" s="33"/>
      <c r="M80" s="102"/>
      <c r="R80" s="141"/>
      <c r="S80" s="141"/>
    </row>
    <row r="81" spans="11:19" s="39" customFormat="1" x14ac:dyDescent="0.25">
      <c r="K81" s="33"/>
      <c r="M81" s="102"/>
      <c r="R81" s="141"/>
      <c r="S81" s="141"/>
    </row>
    <row r="82" spans="11:19" s="39" customFormat="1" x14ac:dyDescent="0.25">
      <c r="K82" s="33"/>
      <c r="M82" s="102"/>
      <c r="R82" s="141"/>
      <c r="S82" s="141"/>
    </row>
    <row r="83" spans="11:19" s="39" customFormat="1" x14ac:dyDescent="0.25">
      <c r="K83" s="33"/>
      <c r="M83" s="102"/>
      <c r="R83" s="141"/>
      <c r="S83" s="141"/>
    </row>
    <row r="84" spans="11:19" s="39" customFormat="1" x14ac:dyDescent="0.25">
      <c r="K84" s="33"/>
      <c r="M84" s="102"/>
      <c r="R84" s="141"/>
      <c r="S84" s="141"/>
    </row>
    <row r="85" spans="11:19" s="39" customFormat="1" x14ac:dyDescent="0.25">
      <c r="K85" s="33"/>
      <c r="M85" s="102"/>
      <c r="R85" s="141"/>
      <c r="S85" s="141"/>
    </row>
    <row r="86" spans="11:19" s="39" customFormat="1" x14ac:dyDescent="0.25">
      <c r="K86" s="33"/>
      <c r="M86" s="102"/>
      <c r="R86" s="141"/>
      <c r="S86" s="141"/>
    </row>
    <row r="87" spans="11:19" s="39" customFormat="1" x14ac:dyDescent="0.25">
      <c r="K87" s="33"/>
      <c r="M87" s="102"/>
      <c r="R87" s="141"/>
      <c r="S87" s="141"/>
    </row>
    <row r="88" spans="11:19" s="39" customFormat="1" x14ac:dyDescent="0.25">
      <c r="K88" s="33"/>
      <c r="M88" s="102"/>
      <c r="R88" s="141"/>
      <c r="S88" s="141"/>
    </row>
    <row r="89" spans="11:19" s="39" customFormat="1" x14ac:dyDescent="0.25">
      <c r="K89" s="33"/>
      <c r="M89" s="102"/>
      <c r="R89" s="141"/>
      <c r="S89" s="141"/>
    </row>
    <row r="90" spans="11:19" s="39" customFormat="1" x14ac:dyDescent="0.25">
      <c r="K90" s="33"/>
      <c r="M90" s="102"/>
      <c r="R90" s="141"/>
      <c r="S90" s="141"/>
    </row>
    <row r="91" spans="11:19" s="39" customFormat="1" x14ac:dyDescent="0.25">
      <c r="K91" s="33"/>
      <c r="M91" s="102"/>
      <c r="R91" s="141"/>
      <c r="S91" s="141"/>
    </row>
    <row r="92" spans="11:19" s="39" customFormat="1" x14ac:dyDescent="0.25">
      <c r="K92" s="33"/>
      <c r="M92" s="102"/>
      <c r="R92" s="141"/>
      <c r="S92" s="141"/>
    </row>
    <row r="93" spans="11:19" s="39" customFormat="1" x14ac:dyDescent="0.25">
      <c r="K93" s="33"/>
      <c r="M93" s="102"/>
      <c r="R93" s="141"/>
      <c r="S93" s="141"/>
    </row>
    <row r="94" spans="11:19" s="39" customFormat="1" x14ac:dyDescent="0.25">
      <c r="K94" s="33"/>
      <c r="M94" s="102"/>
      <c r="R94" s="141"/>
      <c r="S94" s="141"/>
    </row>
    <row r="95" spans="11:19" s="39" customFormat="1" x14ac:dyDescent="0.25">
      <c r="K95" s="33"/>
      <c r="M95" s="102"/>
      <c r="R95" s="141"/>
      <c r="S95" s="141"/>
    </row>
    <row r="96" spans="11:19" s="39" customFormat="1" x14ac:dyDescent="0.25">
      <c r="K96" s="33"/>
      <c r="M96" s="102"/>
      <c r="R96" s="141"/>
      <c r="S96" s="141"/>
    </row>
    <row r="97" spans="11:19" s="39" customFormat="1" x14ac:dyDescent="0.25">
      <c r="K97" s="33"/>
      <c r="M97" s="102"/>
      <c r="R97" s="141"/>
      <c r="S97" s="141"/>
    </row>
    <row r="98" spans="11:19" s="39" customFormat="1" x14ac:dyDescent="0.25">
      <c r="K98" s="33"/>
      <c r="M98" s="102"/>
      <c r="R98" s="141"/>
      <c r="S98" s="141"/>
    </row>
    <row r="99" spans="11:19" s="39" customFormat="1" x14ac:dyDescent="0.25">
      <c r="K99" s="33"/>
      <c r="M99" s="102"/>
      <c r="R99" s="141"/>
      <c r="S99" s="141"/>
    </row>
    <row r="100" spans="11:19" s="39" customFormat="1" x14ac:dyDescent="0.25">
      <c r="K100" s="33"/>
      <c r="M100" s="102"/>
      <c r="R100" s="141"/>
      <c r="S100" s="141"/>
    </row>
    <row r="101" spans="11:19" s="39" customFormat="1" x14ac:dyDescent="0.25">
      <c r="K101" s="33"/>
      <c r="M101" s="102"/>
      <c r="R101" s="141"/>
      <c r="S101" s="141"/>
    </row>
    <row r="102" spans="11:19" s="39" customFormat="1" x14ac:dyDescent="0.25">
      <c r="K102" s="33"/>
      <c r="M102" s="102"/>
      <c r="R102" s="141"/>
      <c r="S102" s="141"/>
    </row>
    <row r="103" spans="11:19" s="39" customFormat="1" x14ac:dyDescent="0.25">
      <c r="K103" s="33"/>
      <c r="M103" s="102"/>
      <c r="R103" s="141"/>
      <c r="S103" s="141"/>
    </row>
    <row r="104" spans="11:19" s="39" customFormat="1" x14ac:dyDescent="0.25">
      <c r="K104" s="33"/>
      <c r="M104" s="102"/>
      <c r="R104" s="141"/>
      <c r="S104" s="141"/>
    </row>
    <row r="105" spans="11:19" s="39" customFormat="1" x14ac:dyDescent="0.25">
      <c r="K105" s="33"/>
      <c r="M105" s="102"/>
      <c r="R105" s="141"/>
      <c r="S105" s="141"/>
    </row>
    <row r="106" spans="11:19" s="39" customFormat="1" x14ac:dyDescent="0.25">
      <c r="K106" s="33"/>
      <c r="M106" s="102"/>
      <c r="R106" s="141"/>
      <c r="S106" s="141"/>
    </row>
    <row r="107" spans="11:19" s="39" customFormat="1" x14ac:dyDescent="0.25">
      <c r="K107" s="33"/>
      <c r="M107" s="102"/>
      <c r="R107" s="141"/>
      <c r="S107" s="141"/>
    </row>
    <row r="108" spans="11:19" s="39" customFormat="1" x14ac:dyDescent="0.25">
      <c r="K108" s="33"/>
      <c r="M108" s="102"/>
      <c r="R108" s="141"/>
      <c r="S108" s="141"/>
    </row>
    <row r="109" spans="11:19" s="39" customFormat="1" x14ac:dyDescent="0.25">
      <c r="K109" s="33"/>
      <c r="M109" s="102"/>
      <c r="R109" s="141"/>
      <c r="S109" s="141"/>
    </row>
    <row r="110" spans="11:19" s="39" customFormat="1" x14ac:dyDescent="0.25">
      <c r="K110" s="33"/>
      <c r="M110" s="102"/>
      <c r="R110" s="141"/>
      <c r="S110" s="141"/>
    </row>
    <row r="111" spans="11:19" s="39" customFormat="1" x14ac:dyDescent="0.25">
      <c r="K111" s="33"/>
      <c r="M111" s="102"/>
      <c r="R111" s="141"/>
      <c r="S111" s="141"/>
    </row>
    <row r="112" spans="11:19" s="39" customFormat="1" x14ac:dyDescent="0.25">
      <c r="K112" s="33"/>
      <c r="M112" s="102"/>
      <c r="R112" s="141"/>
      <c r="S112" s="141"/>
    </row>
    <row r="113" spans="11:19" s="39" customFormat="1" x14ac:dyDescent="0.25">
      <c r="K113" s="33"/>
      <c r="M113" s="102"/>
      <c r="R113" s="141"/>
      <c r="S113" s="141"/>
    </row>
    <row r="114" spans="11:19" s="39" customFormat="1" x14ac:dyDescent="0.25">
      <c r="K114" s="33"/>
      <c r="M114" s="102"/>
      <c r="R114" s="141"/>
      <c r="S114" s="141"/>
    </row>
    <row r="115" spans="11:19" s="39" customFormat="1" x14ac:dyDescent="0.25">
      <c r="K115" s="33"/>
      <c r="M115" s="102"/>
      <c r="R115" s="141"/>
      <c r="S115" s="141"/>
    </row>
    <row r="116" spans="11:19" s="39" customFormat="1" x14ac:dyDescent="0.25">
      <c r="K116" s="33"/>
      <c r="M116" s="102"/>
      <c r="R116" s="141"/>
      <c r="S116" s="141"/>
    </row>
    <row r="117" spans="11:19" s="39" customFormat="1" x14ac:dyDescent="0.25">
      <c r="K117" s="33"/>
      <c r="M117" s="102"/>
      <c r="R117" s="141"/>
      <c r="S117" s="141"/>
    </row>
    <row r="118" spans="11:19" s="39" customFormat="1" x14ac:dyDescent="0.25">
      <c r="K118" s="33"/>
      <c r="M118" s="102"/>
      <c r="R118" s="141"/>
      <c r="S118" s="141"/>
    </row>
    <row r="119" spans="11:19" s="39" customFormat="1" x14ac:dyDescent="0.25">
      <c r="K119" s="33"/>
      <c r="M119" s="102"/>
      <c r="R119" s="141"/>
      <c r="S119" s="141"/>
    </row>
    <row r="120" spans="11:19" s="39" customFormat="1" x14ac:dyDescent="0.25">
      <c r="K120" s="33"/>
      <c r="M120" s="102"/>
      <c r="R120" s="141"/>
      <c r="S120" s="141"/>
    </row>
    <row r="121" spans="11:19" s="39" customFormat="1" x14ac:dyDescent="0.25">
      <c r="K121" s="33"/>
      <c r="M121" s="102"/>
      <c r="R121" s="141"/>
      <c r="S121" s="141"/>
    </row>
    <row r="122" spans="11:19" s="39" customFormat="1" x14ac:dyDescent="0.25">
      <c r="K122" s="33"/>
      <c r="M122" s="102"/>
      <c r="R122" s="141"/>
      <c r="S122" s="141"/>
    </row>
    <row r="123" spans="11:19" s="39" customFormat="1" x14ac:dyDescent="0.25">
      <c r="K123" s="33"/>
      <c r="M123" s="102"/>
      <c r="R123" s="141"/>
      <c r="S123" s="141"/>
    </row>
    <row r="124" spans="11:19" s="39" customFormat="1" x14ac:dyDescent="0.25">
      <c r="K124" s="33"/>
      <c r="M124" s="102"/>
      <c r="R124" s="141"/>
      <c r="S124" s="141"/>
    </row>
    <row r="125" spans="11:19" s="39" customFormat="1" x14ac:dyDescent="0.25">
      <c r="K125" s="33"/>
      <c r="M125" s="102"/>
      <c r="R125" s="141"/>
      <c r="S125" s="141"/>
    </row>
    <row r="126" spans="11:19" s="39" customFormat="1" x14ac:dyDescent="0.25">
      <c r="K126" s="33"/>
      <c r="M126" s="102"/>
      <c r="R126" s="141"/>
      <c r="S126" s="141"/>
    </row>
    <row r="127" spans="11:19" s="39" customFormat="1" x14ac:dyDescent="0.25">
      <c r="K127" s="33"/>
      <c r="M127" s="102"/>
      <c r="R127" s="141"/>
      <c r="S127" s="141"/>
    </row>
    <row r="128" spans="11:19" s="39" customFormat="1" x14ac:dyDescent="0.25">
      <c r="K128" s="33"/>
      <c r="M128" s="102"/>
      <c r="R128" s="141"/>
      <c r="S128" s="141"/>
    </row>
    <row r="129" spans="11:19" s="39" customFormat="1" x14ac:dyDescent="0.25">
      <c r="K129" s="33"/>
      <c r="M129" s="102"/>
      <c r="R129" s="141"/>
      <c r="S129" s="141"/>
    </row>
    <row r="130" spans="11:19" s="39" customFormat="1" x14ac:dyDescent="0.25">
      <c r="K130" s="33"/>
      <c r="M130" s="102"/>
      <c r="R130" s="141"/>
      <c r="S130" s="141"/>
    </row>
    <row r="131" spans="11:19" s="39" customFormat="1" x14ac:dyDescent="0.25">
      <c r="K131" s="33"/>
      <c r="M131" s="102"/>
      <c r="R131" s="141"/>
      <c r="S131" s="141"/>
    </row>
    <row r="132" spans="11:19" s="39" customFormat="1" x14ac:dyDescent="0.25">
      <c r="K132" s="33"/>
      <c r="M132" s="102"/>
      <c r="R132" s="141"/>
      <c r="S132" s="141"/>
    </row>
    <row r="133" spans="11:19" s="39" customFormat="1" x14ac:dyDescent="0.25">
      <c r="K133" s="33"/>
      <c r="M133" s="102"/>
      <c r="R133" s="141"/>
      <c r="S133" s="141"/>
    </row>
    <row r="134" spans="11:19" s="39" customFormat="1" x14ac:dyDescent="0.25">
      <c r="K134" s="33"/>
      <c r="M134" s="102"/>
      <c r="R134" s="141"/>
      <c r="S134" s="141"/>
    </row>
    <row r="135" spans="11:19" s="39" customFormat="1" x14ac:dyDescent="0.25">
      <c r="K135" s="33"/>
      <c r="M135" s="102"/>
      <c r="R135" s="141"/>
      <c r="S135" s="141"/>
    </row>
    <row r="136" spans="11:19" s="39" customFormat="1" x14ac:dyDescent="0.25">
      <c r="K136" s="33"/>
      <c r="M136" s="102"/>
      <c r="R136" s="141"/>
      <c r="S136" s="141"/>
    </row>
    <row r="137" spans="11:19" s="39" customFormat="1" x14ac:dyDescent="0.25">
      <c r="K137" s="33"/>
      <c r="M137" s="102"/>
      <c r="R137" s="141"/>
      <c r="S137" s="141"/>
    </row>
    <row r="138" spans="11:19" s="39" customFormat="1" x14ac:dyDescent="0.25">
      <c r="K138" s="33"/>
      <c r="M138" s="102"/>
      <c r="R138" s="141"/>
      <c r="S138" s="141"/>
    </row>
    <row r="139" spans="11:19" s="39" customFormat="1" x14ac:dyDescent="0.25">
      <c r="K139" s="33"/>
      <c r="M139" s="102"/>
      <c r="R139" s="141"/>
      <c r="S139" s="141"/>
    </row>
    <row r="140" spans="11:19" s="39" customFormat="1" x14ac:dyDescent="0.25">
      <c r="K140" s="33"/>
      <c r="M140" s="102"/>
      <c r="R140" s="141"/>
      <c r="S140" s="141"/>
    </row>
    <row r="141" spans="11:19" s="39" customFormat="1" x14ac:dyDescent="0.25">
      <c r="K141" s="33"/>
      <c r="M141" s="102"/>
      <c r="R141" s="141"/>
      <c r="S141" s="141"/>
    </row>
    <row r="142" spans="11:19" s="39" customFormat="1" x14ac:dyDescent="0.25">
      <c r="K142" s="33"/>
      <c r="M142" s="102"/>
      <c r="R142" s="141"/>
      <c r="S142" s="141"/>
    </row>
    <row r="143" spans="11:19" s="39" customFormat="1" x14ac:dyDescent="0.25">
      <c r="K143" s="33"/>
      <c r="M143" s="102"/>
      <c r="R143" s="141"/>
      <c r="S143" s="141"/>
    </row>
    <row r="144" spans="11:19" s="39" customFormat="1" x14ac:dyDescent="0.25">
      <c r="K144" s="33"/>
      <c r="M144" s="102"/>
      <c r="R144" s="141"/>
      <c r="S144" s="141"/>
    </row>
    <row r="145" spans="11:19" s="39" customFormat="1" x14ac:dyDescent="0.25">
      <c r="K145" s="33"/>
      <c r="M145" s="102"/>
      <c r="R145" s="141"/>
      <c r="S145" s="141"/>
    </row>
    <row r="146" spans="11:19" s="39" customFormat="1" x14ac:dyDescent="0.25">
      <c r="K146" s="33"/>
      <c r="M146" s="102"/>
      <c r="R146" s="141"/>
      <c r="S146" s="141"/>
    </row>
    <row r="147" spans="11:19" s="39" customFormat="1" x14ac:dyDescent="0.25">
      <c r="K147" s="33"/>
      <c r="M147" s="102"/>
      <c r="R147" s="141"/>
      <c r="S147" s="141"/>
    </row>
    <row r="148" spans="11:19" s="39" customFormat="1" x14ac:dyDescent="0.25">
      <c r="K148" s="33"/>
      <c r="M148" s="102"/>
      <c r="R148" s="141"/>
      <c r="S148" s="141"/>
    </row>
    <row r="149" spans="11:19" s="39" customFormat="1" x14ac:dyDescent="0.25">
      <c r="K149" s="33"/>
      <c r="M149" s="102"/>
      <c r="R149" s="141"/>
      <c r="S149" s="141"/>
    </row>
    <row r="150" spans="11:19" s="39" customFormat="1" x14ac:dyDescent="0.25">
      <c r="K150" s="33"/>
      <c r="M150" s="102"/>
      <c r="R150" s="141"/>
      <c r="S150" s="141"/>
    </row>
    <row r="151" spans="11:19" s="39" customFormat="1" x14ac:dyDescent="0.25">
      <c r="K151" s="33"/>
      <c r="M151" s="102"/>
      <c r="R151" s="141"/>
      <c r="S151" s="141"/>
    </row>
    <row r="152" spans="11:19" s="39" customFormat="1" x14ac:dyDescent="0.25">
      <c r="K152" s="33"/>
      <c r="M152" s="102"/>
      <c r="R152" s="141"/>
      <c r="S152" s="141"/>
    </row>
    <row r="153" spans="11:19" s="39" customFormat="1" x14ac:dyDescent="0.25">
      <c r="K153" s="33"/>
      <c r="M153" s="102"/>
      <c r="R153" s="141"/>
      <c r="S153" s="141"/>
    </row>
    <row r="154" spans="11:19" s="39" customFormat="1" x14ac:dyDescent="0.25">
      <c r="K154" s="33"/>
      <c r="M154" s="102"/>
      <c r="R154" s="141"/>
      <c r="S154" s="141"/>
    </row>
    <row r="155" spans="11:19" s="39" customFormat="1" x14ac:dyDescent="0.25">
      <c r="K155" s="33"/>
      <c r="M155" s="102"/>
      <c r="R155" s="141"/>
      <c r="S155" s="141"/>
    </row>
    <row r="156" spans="11:19" s="39" customFormat="1" x14ac:dyDescent="0.25">
      <c r="K156" s="33"/>
      <c r="M156" s="102"/>
      <c r="R156" s="141"/>
      <c r="S156" s="141"/>
    </row>
    <row r="157" spans="11:19" s="39" customFormat="1" x14ac:dyDescent="0.25">
      <c r="K157" s="33"/>
      <c r="M157" s="102"/>
      <c r="R157" s="141"/>
      <c r="S157" s="141"/>
    </row>
    <row r="158" spans="11:19" s="39" customFormat="1" x14ac:dyDescent="0.25">
      <c r="K158" s="33"/>
      <c r="M158" s="102"/>
      <c r="R158" s="141"/>
      <c r="S158" s="141"/>
    </row>
    <row r="159" spans="11:19" s="39" customFormat="1" x14ac:dyDescent="0.25">
      <c r="K159" s="33"/>
      <c r="M159" s="102"/>
      <c r="R159" s="141"/>
      <c r="S159" s="141"/>
    </row>
    <row r="160" spans="11:19" s="39" customFormat="1" x14ac:dyDescent="0.25">
      <c r="K160" s="33"/>
      <c r="M160" s="102"/>
      <c r="R160" s="141"/>
      <c r="S160" s="141"/>
    </row>
    <row r="161" spans="11:19" s="39" customFormat="1" x14ac:dyDescent="0.25">
      <c r="K161" s="33"/>
      <c r="M161" s="102"/>
      <c r="R161" s="141"/>
      <c r="S161" s="141"/>
    </row>
    <row r="162" spans="11:19" s="39" customFormat="1" x14ac:dyDescent="0.25">
      <c r="K162" s="33"/>
      <c r="M162" s="102"/>
      <c r="R162" s="141"/>
      <c r="S162" s="141"/>
    </row>
    <row r="163" spans="11:19" s="39" customFormat="1" x14ac:dyDescent="0.25">
      <c r="K163" s="33"/>
      <c r="M163" s="102"/>
      <c r="R163" s="141"/>
      <c r="S163" s="141"/>
    </row>
    <row r="164" spans="11:19" s="39" customFormat="1" x14ac:dyDescent="0.25">
      <c r="K164" s="33"/>
      <c r="M164" s="102"/>
      <c r="R164" s="141"/>
      <c r="S164" s="141"/>
    </row>
    <row r="165" spans="11:19" s="39" customFormat="1" x14ac:dyDescent="0.25">
      <c r="K165" s="33"/>
      <c r="M165" s="102"/>
      <c r="R165" s="141"/>
      <c r="S165" s="141"/>
    </row>
    <row r="166" spans="11:19" s="39" customFormat="1" x14ac:dyDescent="0.25">
      <c r="K166" s="33"/>
      <c r="M166" s="102"/>
      <c r="R166" s="141"/>
      <c r="S166" s="141"/>
    </row>
    <row r="167" spans="11:19" s="39" customFormat="1" x14ac:dyDescent="0.25">
      <c r="K167" s="33"/>
      <c r="M167" s="102"/>
      <c r="R167" s="141"/>
      <c r="S167" s="141"/>
    </row>
    <row r="168" spans="11:19" s="39" customFormat="1" x14ac:dyDescent="0.25">
      <c r="K168" s="33"/>
      <c r="M168" s="102"/>
      <c r="R168" s="141"/>
      <c r="S168" s="141"/>
    </row>
    <row r="169" spans="11:19" s="39" customFormat="1" x14ac:dyDescent="0.25">
      <c r="K169" s="33"/>
      <c r="M169" s="102"/>
      <c r="R169" s="141"/>
      <c r="S169" s="141"/>
    </row>
    <row r="170" spans="11:19" s="39" customFormat="1" x14ac:dyDescent="0.25">
      <c r="K170" s="33"/>
      <c r="M170" s="102"/>
      <c r="R170" s="141"/>
      <c r="S170" s="141"/>
    </row>
    <row r="171" spans="11:19" s="39" customFormat="1" x14ac:dyDescent="0.25">
      <c r="K171" s="33"/>
      <c r="M171" s="102"/>
      <c r="R171" s="141"/>
      <c r="S171" s="141"/>
    </row>
    <row r="172" spans="11:19" s="39" customFormat="1" x14ac:dyDescent="0.25">
      <c r="K172" s="33"/>
      <c r="M172" s="102"/>
      <c r="R172" s="141"/>
      <c r="S172" s="141"/>
    </row>
    <row r="173" spans="11:19" s="39" customFormat="1" x14ac:dyDescent="0.25">
      <c r="K173" s="33"/>
      <c r="M173" s="102"/>
      <c r="R173" s="141"/>
      <c r="S173" s="141"/>
    </row>
    <row r="174" spans="11:19" s="39" customFormat="1" x14ac:dyDescent="0.25">
      <c r="K174" s="33"/>
      <c r="M174" s="102"/>
      <c r="R174" s="141"/>
      <c r="S174" s="141"/>
    </row>
    <row r="175" spans="11:19" s="39" customFormat="1" x14ac:dyDescent="0.25">
      <c r="K175" s="33"/>
      <c r="M175" s="102"/>
      <c r="R175" s="141"/>
      <c r="S175" s="141"/>
    </row>
    <row r="176" spans="11:19" s="39" customFormat="1" x14ac:dyDescent="0.25">
      <c r="K176" s="33"/>
      <c r="M176" s="102"/>
      <c r="R176" s="141"/>
      <c r="S176" s="141"/>
    </row>
    <row r="177" spans="11:19" s="39" customFormat="1" x14ac:dyDescent="0.25">
      <c r="K177" s="33"/>
      <c r="M177" s="102"/>
      <c r="R177" s="141"/>
      <c r="S177" s="141"/>
    </row>
    <row r="178" spans="11:19" s="39" customFormat="1" x14ac:dyDescent="0.25">
      <c r="K178" s="33"/>
      <c r="M178" s="102"/>
      <c r="R178" s="141"/>
      <c r="S178" s="141"/>
    </row>
    <row r="179" spans="11:19" s="39" customFormat="1" x14ac:dyDescent="0.25">
      <c r="K179" s="33"/>
      <c r="M179" s="102"/>
      <c r="R179" s="141"/>
      <c r="S179" s="141"/>
    </row>
    <row r="180" spans="11:19" s="39" customFormat="1" x14ac:dyDescent="0.25">
      <c r="K180" s="33"/>
      <c r="M180" s="102"/>
      <c r="R180" s="141"/>
      <c r="S180" s="141"/>
    </row>
    <row r="181" spans="11:19" s="39" customFormat="1" x14ac:dyDescent="0.25">
      <c r="K181" s="33"/>
      <c r="M181" s="102"/>
      <c r="R181" s="141"/>
      <c r="S181" s="141"/>
    </row>
    <row r="182" spans="11:19" s="39" customFormat="1" x14ac:dyDescent="0.25">
      <c r="K182" s="33"/>
      <c r="M182" s="102"/>
      <c r="R182" s="141"/>
      <c r="S182" s="141"/>
    </row>
    <row r="183" spans="11:19" s="39" customFormat="1" x14ac:dyDescent="0.25">
      <c r="K183" s="33"/>
      <c r="M183" s="102"/>
      <c r="R183" s="141"/>
      <c r="S183" s="141"/>
    </row>
    <row r="184" spans="11:19" s="39" customFormat="1" x14ac:dyDescent="0.25">
      <c r="K184" s="33"/>
      <c r="M184" s="102"/>
      <c r="R184" s="141"/>
      <c r="S184" s="141"/>
    </row>
    <row r="185" spans="11:19" s="39" customFormat="1" x14ac:dyDescent="0.25">
      <c r="K185" s="33"/>
      <c r="M185" s="102"/>
      <c r="R185" s="141"/>
      <c r="S185" s="141"/>
    </row>
    <row r="186" spans="11:19" s="39" customFormat="1" x14ac:dyDescent="0.25">
      <c r="K186" s="33"/>
      <c r="M186" s="102"/>
      <c r="R186" s="141"/>
      <c r="S186" s="141"/>
    </row>
    <row r="187" spans="11:19" s="39" customFormat="1" x14ac:dyDescent="0.25">
      <c r="K187" s="33"/>
      <c r="M187" s="102"/>
      <c r="R187" s="141"/>
      <c r="S187" s="141"/>
    </row>
    <row r="188" spans="11:19" s="39" customFormat="1" x14ac:dyDescent="0.25">
      <c r="K188" s="33"/>
      <c r="M188" s="102"/>
      <c r="R188" s="141"/>
      <c r="S188" s="141"/>
    </row>
    <row r="189" spans="11:19" s="39" customFormat="1" x14ac:dyDescent="0.25">
      <c r="K189" s="33"/>
      <c r="M189" s="102"/>
      <c r="R189" s="141"/>
      <c r="S189" s="141"/>
    </row>
    <row r="190" spans="11:19" s="39" customFormat="1" x14ac:dyDescent="0.25">
      <c r="K190" s="33"/>
      <c r="M190" s="102"/>
      <c r="R190" s="141"/>
      <c r="S190" s="141"/>
    </row>
    <row r="191" spans="11:19" s="39" customFormat="1" x14ac:dyDescent="0.25">
      <c r="K191" s="33"/>
      <c r="M191" s="102"/>
      <c r="R191" s="141"/>
      <c r="S191" s="141"/>
    </row>
    <row r="192" spans="11:19" s="39" customFormat="1" x14ac:dyDescent="0.25">
      <c r="K192" s="33"/>
      <c r="M192" s="102"/>
      <c r="R192" s="141"/>
      <c r="S192" s="141"/>
    </row>
    <row r="193" spans="11:19" s="39" customFormat="1" x14ac:dyDescent="0.25">
      <c r="K193" s="33"/>
      <c r="M193" s="102"/>
      <c r="R193" s="141"/>
      <c r="S193" s="141"/>
    </row>
    <row r="194" spans="11:19" s="39" customFormat="1" x14ac:dyDescent="0.25">
      <c r="K194" s="33"/>
      <c r="M194" s="102"/>
      <c r="R194" s="141"/>
      <c r="S194" s="141"/>
    </row>
    <row r="195" spans="11:19" s="39" customFormat="1" x14ac:dyDescent="0.25">
      <c r="K195" s="33"/>
      <c r="M195" s="102"/>
      <c r="R195" s="141"/>
      <c r="S195" s="141"/>
    </row>
    <row r="196" spans="11:19" s="39" customFormat="1" x14ac:dyDescent="0.25">
      <c r="K196" s="33"/>
      <c r="M196" s="102"/>
      <c r="R196" s="141"/>
      <c r="S196" s="141"/>
    </row>
    <row r="197" spans="11:19" s="39" customFormat="1" x14ac:dyDescent="0.25">
      <c r="K197" s="33"/>
      <c r="M197" s="102"/>
      <c r="R197" s="141"/>
      <c r="S197" s="141"/>
    </row>
    <row r="198" spans="11:19" s="39" customFormat="1" x14ac:dyDescent="0.25">
      <c r="K198" s="33"/>
      <c r="M198" s="102"/>
      <c r="R198" s="141"/>
      <c r="S198" s="141"/>
    </row>
    <row r="199" spans="11:19" s="39" customFormat="1" x14ac:dyDescent="0.25">
      <c r="K199" s="33"/>
      <c r="M199" s="102"/>
      <c r="R199" s="141"/>
      <c r="S199" s="141"/>
    </row>
    <row r="200" spans="11:19" s="39" customFormat="1" x14ac:dyDescent="0.25">
      <c r="K200" s="33"/>
      <c r="M200" s="102"/>
      <c r="R200" s="141"/>
      <c r="S200" s="141"/>
    </row>
    <row r="201" spans="11:19" s="39" customFormat="1" x14ac:dyDescent="0.25">
      <c r="K201" s="33"/>
      <c r="M201" s="102"/>
      <c r="R201" s="141"/>
      <c r="S201" s="141"/>
    </row>
    <row r="202" spans="11:19" s="39" customFormat="1" x14ac:dyDescent="0.25">
      <c r="K202" s="33"/>
      <c r="M202" s="102"/>
      <c r="R202" s="141"/>
      <c r="S202" s="141"/>
    </row>
    <row r="203" spans="11:19" s="39" customFormat="1" x14ac:dyDescent="0.25">
      <c r="K203" s="33"/>
      <c r="M203" s="102"/>
      <c r="R203" s="141"/>
      <c r="S203" s="141"/>
    </row>
    <row r="204" spans="11:19" s="39" customFormat="1" x14ac:dyDescent="0.25">
      <c r="K204" s="33"/>
      <c r="M204" s="102"/>
      <c r="R204" s="141"/>
      <c r="S204" s="141"/>
    </row>
    <row r="205" spans="11:19" s="39" customFormat="1" x14ac:dyDescent="0.25">
      <c r="K205" s="33"/>
      <c r="M205" s="102"/>
      <c r="R205" s="141"/>
      <c r="S205" s="141"/>
    </row>
    <row r="206" spans="11:19" s="39" customFormat="1" x14ac:dyDescent="0.25">
      <c r="K206" s="33"/>
      <c r="M206" s="102"/>
      <c r="R206" s="141"/>
      <c r="S206" s="141"/>
    </row>
    <row r="207" spans="11:19" s="39" customFormat="1" x14ac:dyDescent="0.25">
      <c r="K207" s="33"/>
      <c r="M207" s="102"/>
      <c r="R207" s="141"/>
      <c r="S207" s="141"/>
    </row>
    <row r="208" spans="11:19" s="39" customFormat="1" x14ac:dyDescent="0.25">
      <c r="K208" s="33"/>
      <c r="M208" s="102"/>
      <c r="R208" s="141"/>
      <c r="S208" s="141"/>
    </row>
    <row r="209" spans="11:19" s="39" customFormat="1" x14ac:dyDescent="0.25">
      <c r="K209" s="33"/>
      <c r="M209" s="102"/>
      <c r="R209" s="141"/>
      <c r="S209" s="141"/>
    </row>
    <row r="210" spans="11:19" s="39" customFormat="1" x14ac:dyDescent="0.25">
      <c r="K210" s="33"/>
      <c r="M210" s="102"/>
      <c r="R210" s="141"/>
      <c r="S210" s="141"/>
    </row>
    <row r="211" spans="11:19" s="39" customFormat="1" x14ac:dyDescent="0.25">
      <c r="K211" s="33"/>
      <c r="M211" s="102"/>
      <c r="R211" s="141"/>
      <c r="S211" s="141"/>
    </row>
    <row r="212" spans="11:19" s="39" customFormat="1" x14ac:dyDescent="0.25">
      <c r="K212" s="33"/>
      <c r="M212" s="102"/>
      <c r="R212" s="141"/>
      <c r="S212" s="141"/>
    </row>
    <row r="213" spans="11:19" s="39" customFormat="1" x14ac:dyDescent="0.25">
      <c r="K213" s="33"/>
      <c r="M213" s="102"/>
      <c r="R213" s="141"/>
      <c r="S213" s="141"/>
    </row>
    <row r="214" spans="11:19" s="39" customFormat="1" x14ac:dyDescent="0.25">
      <c r="K214" s="33"/>
      <c r="M214" s="102"/>
      <c r="R214" s="141"/>
      <c r="S214" s="141"/>
    </row>
    <row r="215" spans="11:19" s="39" customFormat="1" x14ac:dyDescent="0.25">
      <c r="K215" s="33"/>
      <c r="M215" s="102"/>
      <c r="R215" s="141"/>
      <c r="S215" s="141"/>
    </row>
    <row r="216" spans="11:19" s="39" customFormat="1" x14ac:dyDescent="0.25">
      <c r="K216" s="33"/>
      <c r="M216" s="102"/>
      <c r="R216" s="141"/>
      <c r="S216" s="141"/>
    </row>
    <row r="217" spans="11:19" s="39" customFormat="1" x14ac:dyDescent="0.25">
      <c r="K217" s="33"/>
      <c r="M217" s="102"/>
      <c r="R217" s="141"/>
      <c r="S217" s="141"/>
    </row>
    <row r="218" spans="11:19" s="39" customFormat="1" x14ac:dyDescent="0.25">
      <c r="K218" s="33"/>
      <c r="M218" s="102"/>
      <c r="R218" s="141"/>
      <c r="S218" s="141"/>
    </row>
    <row r="219" spans="11:19" s="39" customFormat="1" x14ac:dyDescent="0.25">
      <c r="K219" s="33"/>
      <c r="M219" s="102"/>
      <c r="R219" s="141"/>
      <c r="S219" s="141"/>
    </row>
    <row r="220" spans="11:19" s="39" customFormat="1" x14ac:dyDescent="0.25">
      <c r="K220" s="33"/>
      <c r="M220" s="102"/>
      <c r="R220" s="141"/>
      <c r="S220" s="141"/>
    </row>
    <row r="221" spans="11:19" s="39" customFormat="1" x14ac:dyDescent="0.25">
      <c r="K221" s="33"/>
      <c r="M221" s="102"/>
      <c r="R221" s="141"/>
      <c r="S221" s="141"/>
    </row>
    <row r="222" spans="11:19" s="39" customFormat="1" x14ac:dyDescent="0.25">
      <c r="K222" s="33"/>
      <c r="M222" s="102"/>
      <c r="R222" s="141"/>
      <c r="S222" s="141"/>
    </row>
    <row r="223" spans="11:19" s="39" customFormat="1" x14ac:dyDescent="0.25">
      <c r="K223" s="33"/>
      <c r="M223" s="102"/>
      <c r="R223" s="141"/>
      <c r="S223" s="141"/>
    </row>
    <row r="224" spans="11:19" s="39" customFormat="1" x14ac:dyDescent="0.25">
      <c r="K224" s="33"/>
      <c r="M224" s="102"/>
      <c r="R224" s="141"/>
      <c r="S224" s="141"/>
    </row>
    <row r="225" spans="11:19" s="39" customFormat="1" x14ac:dyDescent="0.25">
      <c r="K225" s="33"/>
      <c r="M225" s="102"/>
      <c r="R225" s="141"/>
      <c r="S225" s="141"/>
    </row>
    <row r="226" spans="11:19" s="39" customFormat="1" x14ac:dyDescent="0.25">
      <c r="K226" s="33"/>
      <c r="M226" s="102"/>
      <c r="R226" s="141"/>
      <c r="S226" s="141"/>
    </row>
    <row r="227" spans="11:19" s="39" customFormat="1" x14ac:dyDescent="0.25">
      <c r="K227" s="33"/>
      <c r="M227" s="102"/>
      <c r="R227" s="141"/>
      <c r="S227" s="141"/>
    </row>
    <row r="228" spans="11:19" s="39" customFormat="1" x14ac:dyDescent="0.25">
      <c r="K228" s="33"/>
      <c r="M228" s="102"/>
      <c r="R228" s="141"/>
      <c r="S228" s="141"/>
    </row>
    <row r="229" spans="11:19" s="39" customFormat="1" x14ac:dyDescent="0.25">
      <c r="K229" s="33"/>
      <c r="M229" s="102"/>
      <c r="R229" s="141"/>
      <c r="S229" s="141"/>
    </row>
    <row r="230" spans="11:19" s="39" customFormat="1" x14ac:dyDescent="0.25">
      <c r="K230" s="33"/>
      <c r="M230" s="102"/>
      <c r="R230" s="141"/>
      <c r="S230" s="141"/>
    </row>
    <row r="231" spans="11:19" s="39" customFormat="1" x14ac:dyDescent="0.25">
      <c r="K231" s="33"/>
      <c r="M231" s="102"/>
      <c r="R231" s="141"/>
      <c r="S231" s="141"/>
    </row>
    <row r="232" spans="11:19" s="39" customFormat="1" x14ac:dyDescent="0.25">
      <c r="K232" s="33"/>
      <c r="M232" s="102"/>
      <c r="R232" s="141"/>
      <c r="S232" s="141"/>
    </row>
    <row r="233" spans="11:19" s="39" customFormat="1" x14ac:dyDescent="0.25">
      <c r="K233" s="33"/>
      <c r="M233" s="102"/>
      <c r="R233" s="141"/>
      <c r="S233" s="141"/>
    </row>
    <row r="234" spans="11:19" s="39" customFormat="1" x14ac:dyDescent="0.25">
      <c r="K234" s="33"/>
      <c r="M234" s="102"/>
      <c r="R234" s="141"/>
      <c r="S234" s="141"/>
    </row>
    <row r="235" spans="11:19" s="39" customFormat="1" x14ac:dyDescent="0.25">
      <c r="K235" s="33"/>
      <c r="M235" s="102"/>
      <c r="R235" s="141"/>
      <c r="S235" s="141"/>
    </row>
    <row r="236" spans="11:19" s="39" customFormat="1" x14ac:dyDescent="0.25">
      <c r="K236" s="33"/>
      <c r="M236" s="102"/>
      <c r="R236" s="141"/>
      <c r="S236" s="141"/>
    </row>
  </sheetData>
  <mergeCells count="6">
    <mergeCell ref="L1:N1"/>
    <mergeCell ref="J17:J20"/>
    <mergeCell ref="A2:I2"/>
    <mergeCell ref="A13:I13"/>
    <mergeCell ref="A16:J16"/>
    <mergeCell ref="A1:J1"/>
  </mergeCells>
  <dataValidations count="6">
    <dataValidation type="list" allowBlank="1" showInputMessage="1" showErrorMessage="1" sqref="J11">
      <formula1>ToDa</formula1>
    </dataValidation>
    <dataValidation type="list" allowBlank="1" showInputMessage="1" showErrorMessage="1" sqref="J5:J6">
      <formula1>NeSu</formula1>
    </dataValidation>
    <dataValidation type="list" allowBlank="1" showInputMessage="1" showErrorMessage="1" sqref="J7:J8">
      <formula1>NeAs</formula1>
    </dataValidation>
    <dataValidation type="list" allowBlank="1" showInputMessage="1" showErrorMessage="1" sqref="J9:J10">
      <formula1>NuFre</formula1>
    </dataValidation>
    <dataValidation type="list" allowBlank="1" showInputMessage="1" showErrorMessage="1" sqref="J12">
      <formula1>NeOs</formula1>
    </dataValidation>
    <dataValidation type="list" allowBlank="1" showInputMessage="1" showErrorMessage="1" sqref="J3:J4">
      <formula1>NaSiA</formula1>
    </dataValidation>
  </dataValidations>
  <hyperlinks>
    <hyperlink ref="O16" location="'Resultados globais'!A1" display="Apuramento global de resultados"/>
    <hyperlink ref="O15" location="'Apuramento inq. alunos'!A1" display="Apuramento do Inquérito aos alunos"/>
    <hyperlink ref="O3" location="Resíduos!A1" display="Resíduos"/>
    <hyperlink ref="O4" location="Água!A1" display="Água"/>
    <hyperlink ref="O5" location="Energia!A1" display="Energia"/>
    <hyperlink ref="O11" location="Mobilidade!A1" display="Mobilidade"/>
    <hyperlink ref="O12" location="Ruído!A1" display="Ruido"/>
    <hyperlink ref="O6" location="'Espaços Exteriores'!A1" display="Espaços exteriores"/>
    <hyperlink ref="O7" location="Biodiversidade!A1" display="Biodiversidade"/>
    <hyperlink ref="O14" location="'Gestão Ambiental da escola'!A1" display="Gestão ambiental"/>
    <hyperlink ref="O13" location="Alimentação!A1" display="Alimentação"/>
    <hyperlink ref="O8" location="'Agricultura Biológica'!A1" display="Ag. Biológica"/>
    <hyperlink ref="O9" location="Floresta!A1" display="Floresta"/>
    <hyperlink ref="O10" location="Mar!A1" display="Mar"/>
    <hyperlink ref="A13:I13" location="'Inquérito aos alunos'!A22" display="Inquérito aos alunos (questão de N e O) "/>
  </hyperlinks>
  <pageMargins left="0.75" right="0.75" top="1" bottom="1" header="0" footer="0"/>
  <pageSetup paperSize="9" orientation="portrait" horizontalDpi="200" verticalDpi="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2"/>
  <sheetViews>
    <sheetView zoomScale="90" zoomScaleNormal="90" workbookViewId="0">
      <selection activeCell="K17" sqref="K17"/>
    </sheetView>
  </sheetViews>
  <sheetFormatPr defaultRowHeight="15" x14ac:dyDescent="0.25"/>
  <cols>
    <col min="9" max="9" width="15.42578125" customWidth="1"/>
    <col min="10" max="10" width="39.85546875" customWidth="1"/>
    <col min="11" max="11" width="7.42578125" style="39" customWidth="1"/>
    <col min="12" max="12" width="17.7109375" customWidth="1"/>
    <col min="13" max="13" width="9.140625" style="40"/>
    <col min="14" max="14" width="14.5703125" customWidth="1"/>
    <col min="15" max="15" width="25.140625" style="35" customWidth="1"/>
    <col min="16" max="16" width="9.140625" style="39"/>
    <col min="17" max="18" width="9.140625" style="141"/>
    <col min="19" max="59" width="9.140625" style="39"/>
  </cols>
  <sheetData>
    <row r="1" spans="1:20" ht="19.5" thickBot="1" x14ac:dyDescent="0.35">
      <c r="A1" s="585" t="s">
        <v>348</v>
      </c>
      <c r="B1" s="585"/>
      <c r="C1" s="585"/>
      <c r="D1" s="585"/>
      <c r="E1" s="585"/>
      <c r="F1" s="585"/>
      <c r="G1" s="585"/>
      <c r="H1" s="585"/>
      <c r="I1" s="585"/>
      <c r="J1" s="585"/>
      <c r="K1" s="168"/>
      <c r="L1" s="565" t="s">
        <v>340</v>
      </c>
      <c r="M1" s="566"/>
      <c r="N1" s="567"/>
      <c r="O1" s="250"/>
      <c r="S1" s="156"/>
      <c r="T1" s="156"/>
    </row>
    <row r="2" spans="1:20" ht="15.75" thickBot="1" x14ac:dyDescent="0.3">
      <c r="A2" s="586" t="s">
        <v>125</v>
      </c>
      <c r="B2" s="587"/>
      <c r="C2" s="587"/>
      <c r="D2" s="587"/>
      <c r="E2" s="587"/>
      <c r="F2" s="587"/>
      <c r="G2" s="587"/>
      <c r="H2" s="587"/>
      <c r="I2" s="588"/>
      <c r="J2" s="249" t="s">
        <v>122</v>
      </c>
      <c r="K2" s="33"/>
      <c r="L2" s="248" t="s">
        <v>193</v>
      </c>
      <c r="M2" s="247" t="s">
        <v>275</v>
      </c>
      <c r="N2" s="237" t="s">
        <v>430</v>
      </c>
      <c r="O2" s="229" t="s">
        <v>402</v>
      </c>
      <c r="Q2" s="141">
        <v>0</v>
      </c>
    </row>
    <row r="3" spans="1:20" ht="15.75" customHeight="1" thickBot="1" x14ac:dyDescent="0.35">
      <c r="A3" s="77" t="s">
        <v>432</v>
      </c>
      <c r="B3" s="69"/>
      <c r="C3" s="69"/>
      <c r="D3" s="69"/>
      <c r="E3" s="69"/>
      <c r="F3" s="69"/>
      <c r="G3" s="69"/>
      <c r="H3" s="69"/>
      <c r="I3" s="69"/>
      <c r="J3" s="255"/>
      <c r="K3" s="33"/>
      <c r="L3" s="256" t="e">
        <f>VLOOKUP(J3,NMPOTa,2,FALSE)</f>
        <v>#N/A</v>
      </c>
      <c r="M3" s="213">
        <v>3</v>
      </c>
      <c r="N3" s="429" t="e">
        <f xml:space="preserve"> SUM(L3:L14)</f>
        <v>#N/A</v>
      </c>
      <c r="O3" s="228" t="s">
        <v>153</v>
      </c>
      <c r="Q3" s="141">
        <v>1</v>
      </c>
    </row>
    <row r="4" spans="1:20" ht="15.75" customHeight="1" thickBot="1" x14ac:dyDescent="0.4">
      <c r="A4" s="94" t="s">
        <v>429</v>
      </c>
      <c r="D4" s="39"/>
      <c r="E4" s="39"/>
      <c r="F4" s="39"/>
      <c r="G4" s="39"/>
      <c r="H4" s="39"/>
      <c r="I4" s="39"/>
      <c r="J4" s="251"/>
      <c r="K4" s="33"/>
      <c r="L4" s="256" t="e">
        <f>VLOOKUP(J4,NaToTa,2,FALSE)</f>
        <v>#N/A</v>
      </c>
      <c r="M4" s="213">
        <v>4</v>
      </c>
      <c r="N4" s="227"/>
      <c r="O4" s="169" t="s">
        <v>154</v>
      </c>
      <c r="Q4" s="141" t="s">
        <v>434</v>
      </c>
    </row>
    <row r="5" spans="1:20" ht="15.75" thickBot="1" x14ac:dyDescent="0.3">
      <c r="A5" s="76" t="s">
        <v>142</v>
      </c>
      <c r="B5" s="71"/>
      <c r="C5" s="71"/>
      <c r="D5" s="71"/>
      <c r="E5" s="71"/>
      <c r="F5" s="71"/>
      <c r="G5" s="71"/>
      <c r="H5" s="71"/>
      <c r="I5" s="71"/>
      <c r="J5" s="252"/>
      <c r="K5" s="33"/>
      <c r="L5" s="256" t="e">
        <f>VLOOKUP(J5,NuFreTa,2,FALSE)</f>
        <v>#N/A</v>
      </c>
      <c r="M5" s="213">
        <v>3</v>
      </c>
      <c r="N5" s="226" t="s">
        <v>170</v>
      </c>
      <c r="O5" s="169" t="s">
        <v>155</v>
      </c>
      <c r="Q5" s="141" t="s">
        <v>20</v>
      </c>
      <c r="R5" s="141">
        <v>0</v>
      </c>
    </row>
    <row r="6" spans="1:20" ht="16.5" customHeight="1" thickBot="1" x14ac:dyDescent="0.35">
      <c r="A6" s="246" t="s">
        <v>428</v>
      </c>
      <c r="B6" s="245"/>
      <c r="C6" s="245"/>
      <c r="D6" s="265"/>
      <c r="E6" s="265"/>
      <c r="F6" s="265"/>
      <c r="G6" s="265"/>
      <c r="H6" s="265"/>
      <c r="I6" s="265"/>
      <c r="J6" s="253"/>
      <c r="K6" s="33"/>
      <c r="L6" s="256" t="e">
        <f>VLOOKUP(J6,NuFreTa,2,FALSE)</f>
        <v>#N/A</v>
      </c>
      <c r="M6" s="213">
        <v>3</v>
      </c>
      <c r="N6" s="430" t="e">
        <f>N3/M25</f>
        <v>#N/A</v>
      </c>
      <c r="O6" s="169" t="s">
        <v>157</v>
      </c>
      <c r="Q6" s="141" t="s">
        <v>19</v>
      </c>
      <c r="R6" s="141">
        <v>1</v>
      </c>
    </row>
    <row r="7" spans="1:20" ht="15.75" customHeight="1" thickBot="1" x14ac:dyDescent="0.3">
      <c r="A7" s="224" t="s">
        <v>427</v>
      </c>
      <c r="D7" s="39"/>
      <c r="E7" s="39"/>
      <c r="F7" s="39"/>
      <c r="G7" s="39"/>
      <c r="H7" s="39"/>
      <c r="I7" s="39"/>
      <c r="J7" s="251"/>
      <c r="K7" s="33"/>
      <c r="L7" s="256" t="e">
        <f>VLOOKUP(J7,NaToTa,2,FALSE)</f>
        <v>#N/A</v>
      </c>
      <c r="M7" s="213">
        <v>4</v>
      </c>
      <c r="N7" s="223"/>
      <c r="O7" s="169" t="s">
        <v>158</v>
      </c>
      <c r="Q7" s="141" t="s">
        <v>391</v>
      </c>
      <c r="R7" s="141">
        <v>2</v>
      </c>
    </row>
    <row r="8" spans="1:20" ht="15.75" customHeight="1" thickBot="1" x14ac:dyDescent="0.4">
      <c r="A8" s="77" t="s">
        <v>426</v>
      </c>
      <c r="B8" s="69"/>
      <c r="C8" s="69"/>
      <c r="D8" s="69"/>
      <c r="E8" s="69"/>
      <c r="F8" s="69"/>
      <c r="G8" s="69"/>
      <c r="H8" s="69"/>
      <c r="I8" s="69"/>
      <c r="J8" s="254"/>
      <c r="K8" s="33"/>
      <c r="L8" s="256" t="e">
        <f>VLOOKUP(J8,TDTA,2,FALSE)</f>
        <v>#N/A</v>
      </c>
      <c r="M8" s="213">
        <v>3</v>
      </c>
      <c r="N8" s="225"/>
      <c r="O8" s="169" t="s">
        <v>166</v>
      </c>
      <c r="Q8" s="141" t="s">
        <v>433</v>
      </c>
      <c r="R8" s="141">
        <v>3</v>
      </c>
    </row>
    <row r="9" spans="1:20" ht="15.75" thickBot="1" x14ac:dyDescent="0.3">
      <c r="A9" s="77" t="s">
        <v>425</v>
      </c>
      <c r="B9" s="69"/>
      <c r="C9" s="69"/>
      <c r="D9" s="69"/>
      <c r="E9" s="69"/>
      <c r="F9" s="69"/>
      <c r="G9" s="69"/>
      <c r="H9" s="69"/>
      <c r="I9" s="69"/>
      <c r="J9" s="254"/>
      <c r="K9" s="33"/>
      <c r="L9" s="256" t="e">
        <f>VLOOKUP(J9,TDTA,2,FALSE)</f>
        <v>#N/A</v>
      </c>
      <c r="M9" s="213">
        <v>3</v>
      </c>
      <c r="N9" s="223"/>
      <c r="O9" s="169" t="s">
        <v>168</v>
      </c>
      <c r="Q9" s="141" t="s">
        <v>435</v>
      </c>
    </row>
    <row r="10" spans="1:20" ht="15.75" thickBot="1" x14ac:dyDescent="0.3">
      <c r="A10" s="77" t="s">
        <v>424</v>
      </c>
      <c r="B10" s="69"/>
      <c r="C10" s="69"/>
      <c r="D10" s="69"/>
      <c r="E10" s="69"/>
      <c r="F10" s="69"/>
      <c r="G10" s="69"/>
      <c r="H10" s="69"/>
      <c r="I10" s="69"/>
      <c r="J10" s="253"/>
      <c r="K10" s="33"/>
      <c r="L10" s="256" t="e">
        <f>VLOOKUP(J10,NuFreTa,2,FALSE)</f>
        <v>#N/A</v>
      </c>
      <c r="M10" s="213">
        <v>3</v>
      </c>
      <c r="N10" s="223"/>
      <c r="O10" s="169" t="s">
        <v>167</v>
      </c>
      <c r="Q10" s="141" t="s">
        <v>245</v>
      </c>
      <c r="R10" s="141">
        <v>0</v>
      </c>
    </row>
    <row r="11" spans="1:20" ht="15.75" thickBot="1" x14ac:dyDescent="0.3">
      <c r="A11" s="94" t="s">
        <v>431</v>
      </c>
      <c r="B11" s="69"/>
      <c r="C11" s="69"/>
      <c r="D11" s="69"/>
      <c r="E11" s="69"/>
      <c r="F11" s="69"/>
      <c r="G11" s="69"/>
      <c r="H11" s="69"/>
      <c r="I11" s="69"/>
      <c r="J11" s="251"/>
      <c r="K11" s="33"/>
      <c r="L11" s="256" t="e">
        <f>VLOOKUP(J11,NaDiTa,2,FALSE)</f>
        <v>#N/A</v>
      </c>
      <c r="M11" s="213">
        <v>4</v>
      </c>
      <c r="N11" s="223"/>
      <c r="O11" s="169" t="s">
        <v>287</v>
      </c>
      <c r="Q11" s="141" t="s">
        <v>387</v>
      </c>
      <c r="R11" s="141">
        <v>1</v>
      </c>
    </row>
    <row r="12" spans="1:20" ht="15.75" thickBot="1" x14ac:dyDescent="0.3">
      <c r="A12" s="540" t="s">
        <v>423</v>
      </c>
      <c r="B12" s="541"/>
      <c r="C12" s="541"/>
      <c r="D12" s="541"/>
      <c r="E12" s="541"/>
      <c r="F12" s="541"/>
      <c r="G12" s="541"/>
      <c r="H12" s="541"/>
      <c r="I12" s="541"/>
      <c r="J12" s="244" t="s">
        <v>122</v>
      </c>
      <c r="K12" s="33"/>
      <c r="L12" s="418"/>
      <c r="M12" s="128"/>
      <c r="N12" s="223"/>
      <c r="O12" s="169" t="s">
        <v>156</v>
      </c>
      <c r="Q12" s="141" t="s">
        <v>386</v>
      </c>
      <c r="R12" s="141">
        <v>2</v>
      </c>
    </row>
    <row r="13" spans="1:20" ht="15.75" thickBot="1" x14ac:dyDescent="0.3">
      <c r="A13" s="589" t="s">
        <v>422</v>
      </c>
      <c r="B13" s="590"/>
      <c r="C13" s="590"/>
      <c r="D13" s="590"/>
      <c r="E13" s="590"/>
      <c r="F13" s="590"/>
      <c r="G13" s="590"/>
      <c r="H13" s="590"/>
      <c r="I13" s="591"/>
      <c r="J13" s="463">
        <f>'Apuram. inq. alunos'!L27</f>
        <v>0</v>
      </c>
      <c r="K13" s="33"/>
      <c r="L13" s="212" t="e">
        <f>'Apuram. inq. alunos'!M27</f>
        <v>#N/A</v>
      </c>
      <c r="M13" s="213">
        <v>4</v>
      </c>
      <c r="N13" s="223"/>
      <c r="O13" s="169" t="s">
        <v>199</v>
      </c>
      <c r="Q13" s="141" t="s">
        <v>385</v>
      </c>
      <c r="R13" s="141">
        <v>3</v>
      </c>
    </row>
    <row r="14" spans="1:20" ht="15.75" thickBot="1" x14ac:dyDescent="0.3">
      <c r="A14" s="592" t="s">
        <v>421</v>
      </c>
      <c r="B14" s="593"/>
      <c r="C14" s="593"/>
      <c r="D14" s="593"/>
      <c r="E14" s="593"/>
      <c r="F14" s="593"/>
      <c r="G14" s="593"/>
      <c r="H14" s="593"/>
      <c r="I14" s="594"/>
      <c r="J14" s="206">
        <f>'Apuram. inq. alunos'!L28</f>
        <v>0</v>
      </c>
      <c r="K14" s="33"/>
      <c r="L14" s="214" t="e">
        <f>'Apuram. inq. alunos'!M28</f>
        <v>#N/A</v>
      </c>
      <c r="M14" s="215">
        <v>4</v>
      </c>
      <c r="N14" s="223"/>
      <c r="O14" s="169" t="s">
        <v>352</v>
      </c>
      <c r="Q14" s="141" t="s">
        <v>384</v>
      </c>
      <c r="R14" s="141">
        <v>4</v>
      </c>
    </row>
    <row r="15" spans="1:20" ht="15.75" thickBot="1" x14ac:dyDescent="0.3">
      <c r="A15" s="556" t="s">
        <v>125</v>
      </c>
      <c r="B15" s="557"/>
      <c r="C15" s="557"/>
      <c r="D15" s="557"/>
      <c r="E15" s="557"/>
      <c r="F15" s="557"/>
      <c r="G15" s="557"/>
      <c r="H15" s="557"/>
      <c r="I15" s="558"/>
      <c r="J15" s="462"/>
      <c r="K15" s="33"/>
      <c r="L15" s="101"/>
      <c r="M15" s="102"/>
      <c r="N15" s="131" t="s">
        <v>276</v>
      </c>
      <c r="O15" s="162" t="s">
        <v>293</v>
      </c>
      <c r="Q15" s="141" t="s">
        <v>440</v>
      </c>
    </row>
    <row r="16" spans="1:20" ht="15.75" thickBot="1" x14ac:dyDescent="0.3">
      <c r="A16" s="454" t="s">
        <v>143</v>
      </c>
      <c r="B16" s="419"/>
      <c r="C16" s="419"/>
      <c r="D16" s="419"/>
      <c r="E16" s="419"/>
      <c r="F16" s="419"/>
      <c r="G16" s="419"/>
      <c r="H16" s="419"/>
      <c r="I16" s="420"/>
      <c r="J16" s="581"/>
      <c r="K16" s="33"/>
      <c r="L16" s="33"/>
      <c r="M16" s="110"/>
      <c r="N16" s="39"/>
      <c r="O16" s="163" t="s">
        <v>294</v>
      </c>
      <c r="Q16" s="141" t="s">
        <v>245</v>
      </c>
      <c r="R16" s="141">
        <v>0</v>
      </c>
    </row>
    <row r="17" spans="1:18" ht="29.25" customHeight="1" thickBot="1" x14ac:dyDescent="0.3">
      <c r="A17" s="582" t="s">
        <v>144</v>
      </c>
      <c r="B17" s="583"/>
      <c r="C17" s="583"/>
      <c r="D17" s="583"/>
      <c r="E17" s="583"/>
      <c r="F17" s="583"/>
      <c r="G17" s="583"/>
      <c r="H17" s="583"/>
      <c r="I17" s="584"/>
      <c r="J17" s="581"/>
      <c r="K17" s="33"/>
      <c r="L17" s="33"/>
      <c r="M17" s="99"/>
      <c r="N17" s="39"/>
      <c r="O17"/>
      <c r="Q17" s="141" t="s">
        <v>436</v>
      </c>
      <c r="R17" s="141">
        <v>1</v>
      </c>
    </row>
    <row r="18" spans="1:18" s="39" customFormat="1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99"/>
      <c r="Q18" s="141" t="s">
        <v>437</v>
      </c>
      <c r="R18" s="141">
        <v>2</v>
      </c>
    </row>
    <row r="19" spans="1:18" s="39" customFormat="1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99"/>
      <c r="Q19" s="141" t="s">
        <v>438</v>
      </c>
      <c r="R19" s="141">
        <v>3</v>
      </c>
    </row>
    <row r="20" spans="1:18" s="39" customFormat="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99"/>
      <c r="Q20" s="141" t="s">
        <v>439</v>
      </c>
      <c r="R20" s="141">
        <v>4</v>
      </c>
    </row>
    <row r="21" spans="1:18" s="39" customForma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110"/>
      <c r="Q21" s="141" t="s">
        <v>548</v>
      </c>
      <c r="R21" s="141"/>
    </row>
    <row r="22" spans="1:18" s="39" customForma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99"/>
      <c r="Q22" s="141" t="s">
        <v>238</v>
      </c>
      <c r="R22" s="141">
        <v>0</v>
      </c>
    </row>
    <row r="23" spans="1:18" s="39" customFormat="1" x14ac:dyDescent="0.25">
      <c r="A23" s="243"/>
      <c r="B23" s="33"/>
      <c r="C23" s="33"/>
      <c r="D23" s="33"/>
      <c r="E23" s="33"/>
      <c r="F23" s="33"/>
      <c r="G23" s="33"/>
      <c r="H23" s="33"/>
      <c r="I23" s="33"/>
      <c r="J23" s="242"/>
      <c r="K23" s="33"/>
      <c r="M23" s="102"/>
      <c r="Q23" s="141" t="s">
        <v>47</v>
      </c>
      <c r="R23" s="141">
        <v>1</v>
      </c>
    </row>
    <row r="24" spans="1:18" s="39" customFormat="1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M24" s="102"/>
      <c r="Q24" s="141" t="s">
        <v>48</v>
      </c>
      <c r="R24" s="141">
        <v>2</v>
      </c>
    </row>
    <row r="25" spans="1:18" s="39" customFormat="1" x14ac:dyDescent="0.25">
      <c r="M25" s="102">
        <f>SUM(M3:M14)</f>
        <v>38</v>
      </c>
      <c r="Q25" s="141" t="s">
        <v>49</v>
      </c>
      <c r="R25" s="141">
        <v>3</v>
      </c>
    </row>
    <row r="26" spans="1:18" s="39" customFormat="1" x14ac:dyDescent="0.25">
      <c r="M26" s="102"/>
      <c r="Q26" s="141"/>
      <c r="R26" s="141"/>
    </row>
    <row r="27" spans="1:18" s="39" customFormat="1" x14ac:dyDescent="0.25">
      <c r="M27" s="102"/>
      <c r="Q27" s="141"/>
      <c r="R27" s="141"/>
    </row>
    <row r="28" spans="1:18" s="39" customFormat="1" x14ac:dyDescent="0.25">
      <c r="M28" s="102"/>
      <c r="Q28" s="141"/>
      <c r="R28" s="141"/>
    </row>
    <row r="29" spans="1:18" s="39" customFormat="1" x14ac:dyDescent="0.25">
      <c r="M29" s="102"/>
      <c r="Q29" s="141"/>
      <c r="R29" s="141"/>
    </row>
    <row r="30" spans="1:18" s="39" customFormat="1" x14ac:dyDescent="0.25">
      <c r="M30" s="102"/>
      <c r="Q30" s="141"/>
      <c r="R30" s="141"/>
    </row>
    <row r="31" spans="1:18" s="39" customFormat="1" x14ac:dyDescent="0.25">
      <c r="M31" s="102"/>
      <c r="Q31" s="141"/>
      <c r="R31" s="141"/>
    </row>
    <row r="32" spans="1:18" s="39" customFormat="1" x14ac:dyDescent="0.25">
      <c r="M32" s="102"/>
      <c r="Q32" s="141"/>
      <c r="R32" s="141"/>
    </row>
    <row r="33" spans="13:18" s="39" customFormat="1" x14ac:dyDescent="0.25">
      <c r="M33" s="102"/>
      <c r="Q33" s="141"/>
      <c r="R33" s="141"/>
    </row>
    <row r="34" spans="13:18" s="39" customFormat="1" x14ac:dyDescent="0.25">
      <c r="M34" s="102"/>
      <c r="Q34" s="141"/>
      <c r="R34" s="141"/>
    </row>
    <row r="35" spans="13:18" s="39" customFormat="1" x14ac:dyDescent="0.25">
      <c r="M35" s="102"/>
      <c r="Q35" s="141"/>
      <c r="R35" s="141"/>
    </row>
    <row r="36" spans="13:18" s="39" customFormat="1" x14ac:dyDescent="0.25">
      <c r="M36" s="102"/>
      <c r="Q36" s="141"/>
      <c r="R36" s="141"/>
    </row>
    <row r="37" spans="13:18" s="39" customFormat="1" x14ac:dyDescent="0.25">
      <c r="M37" s="102"/>
      <c r="Q37" s="141"/>
      <c r="R37" s="141"/>
    </row>
    <row r="38" spans="13:18" s="39" customFormat="1" x14ac:dyDescent="0.25">
      <c r="M38" s="102"/>
      <c r="Q38" s="141"/>
      <c r="R38" s="141"/>
    </row>
    <row r="39" spans="13:18" s="39" customFormat="1" x14ac:dyDescent="0.25">
      <c r="M39" s="102"/>
      <c r="Q39" s="141"/>
      <c r="R39" s="141"/>
    </row>
    <row r="40" spans="13:18" s="39" customFormat="1" x14ac:dyDescent="0.25">
      <c r="M40" s="102"/>
      <c r="Q40" s="141"/>
      <c r="R40" s="141"/>
    </row>
    <row r="41" spans="13:18" s="39" customFormat="1" x14ac:dyDescent="0.25">
      <c r="M41" s="102"/>
      <c r="Q41" s="141"/>
      <c r="R41" s="141"/>
    </row>
    <row r="42" spans="13:18" s="39" customFormat="1" x14ac:dyDescent="0.25">
      <c r="M42" s="102"/>
      <c r="Q42" s="141"/>
      <c r="R42" s="141"/>
    </row>
    <row r="43" spans="13:18" s="39" customFormat="1" x14ac:dyDescent="0.25">
      <c r="M43" s="102"/>
      <c r="Q43" s="141"/>
      <c r="R43" s="141"/>
    </row>
    <row r="44" spans="13:18" s="39" customFormat="1" x14ac:dyDescent="0.25">
      <c r="M44" s="102"/>
      <c r="Q44" s="141"/>
      <c r="R44" s="141"/>
    </row>
    <row r="45" spans="13:18" s="39" customFormat="1" x14ac:dyDescent="0.25">
      <c r="M45" s="102"/>
      <c r="Q45" s="141"/>
      <c r="R45" s="141"/>
    </row>
    <row r="46" spans="13:18" s="39" customFormat="1" x14ac:dyDescent="0.25">
      <c r="M46" s="102"/>
      <c r="Q46" s="141"/>
      <c r="R46" s="141"/>
    </row>
    <row r="47" spans="13:18" s="39" customFormat="1" x14ac:dyDescent="0.25">
      <c r="M47" s="102"/>
      <c r="Q47" s="141"/>
      <c r="R47" s="141"/>
    </row>
    <row r="48" spans="13:18" s="39" customFormat="1" x14ac:dyDescent="0.25">
      <c r="M48" s="102"/>
      <c r="Q48" s="141"/>
      <c r="R48" s="141"/>
    </row>
    <row r="49" spans="13:18" s="39" customFormat="1" x14ac:dyDescent="0.25">
      <c r="M49" s="102"/>
      <c r="Q49" s="141"/>
      <c r="R49" s="141"/>
    </row>
    <row r="50" spans="13:18" s="39" customFormat="1" x14ac:dyDescent="0.25">
      <c r="M50" s="102"/>
      <c r="Q50" s="141"/>
      <c r="R50" s="141"/>
    </row>
    <row r="51" spans="13:18" s="39" customFormat="1" x14ac:dyDescent="0.25">
      <c r="M51" s="102"/>
      <c r="Q51" s="141"/>
      <c r="R51" s="141"/>
    </row>
    <row r="52" spans="13:18" s="39" customFormat="1" x14ac:dyDescent="0.25">
      <c r="M52" s="102"/>
      <c r="Q52" s="141"/>
      <c r="R52" s="141"/>
    </row>
    <row r="53" spans="13:18" s="39" customFormat="1" x14ac:dyDescent="0.25">
      <c r="M53" s="102"/>
      <c r="Q53" s="141"/>
      <c r="R53" s="141"/>
    </row>
    <row r="54" spans="13:18" s="39" customFormat="1" x14ac:dyDescent="0.25">
      <c r="M54" s="102"/>
      <c r="Q54" s="141"/>
      <c r="R54" s="141"/>
    </row>
    <row r="55" spans="13:18" s="39" customFormat="1" x14ac:dyDescent="0.25">
      <c r="M55" s="102"/>
      <c r="Q55" s="141"/>
      <c r="R55" s="141"/>
    </row>
    <row r="56" spans="13:18" s="39" customFormat="1" x14ac:dyDescent="0.25">
      <c r="M56" s="102"/>
      <c r="Q56" s="141"/>
      <c r="R56" s="141"/>
    </row>
    <row r="57" spans="13:18" s="39" customFormat="1" x14ac:dyDescent="0.25">
      <c r="M57" s="102"/>
      <c r="Q57" s="141"/>
      <c r="R57" s="141"/>
    </row>
    <row r="58" spans="13:18" s="39" customFormat="1" x14ac:dyDescent="0.25">
      <c r="M58" s="102"/>
      <c r="Q58" s="141"/>
      <c r="R58" s="141"/>
    </row>
    <row r="59" spans="13:18" s="39" customFormat="1" x14ac:dyDescent="0.25">
      <c r="M59" s="102"/>
      <c r="Q59" s="141"/>
      <c r="R59" s="141"/>
    </row>
    <row r="60" spans="13:18" s="39" customFormat="1" x14ac:dyDescent="0.25">
      <c r="M60" s="102"/>
      <c r="Q60" s="141"/>
      <c r="R60" s="141"/>
    </row>
    <row r="61" spans="13:18" s="39" customFormat="1" x14ac:dyDescent="0.25">
      <c r="M61" s="102"/>
      <c r="Q61" s="141"/>
      <c r="R61" s="141"/>
    </row>
    <row r="62" spans="13:18" s="39" customFormat="1" x14ac:dyDescent="0.25">
      <c r="M62" s="102"/>
      <c r="Q62" s="141"/>
      <c r="R62" s="141"/>
    </row>
    <row r="63" spans="13:18" s="39" customFormat="1" x14ac:dyDescent="0.25">
      <c r="M63" s="102"/>
      <c r="Q63" s="141"/>
      <c r="R63" s="141"/>
    </row>
    <row r="64" spans="13:18" s="39" customFormat="1" x14ac:dyDescent="0.25">
      <c r="M64" s="102"/>
      <c r="Q64" s="141"/>
      <c r="R64" s="141"/>
    </row>
    <row r="65" spans="13:18" s="39" customFormat="1" x14ac:dyDescent="0.25">
      <c r="M65" s="102"/>
      <c r="Q65" s="141"/>
      <c r="R65" s="141"/>
    </row>
    <row r="66" spans="13:18" s="39" customFormat="1" x14ac:dyDescent="0.25">
      <c r="M66" s="102"/>
      <c r="Q66" s="141"/>
      <c r="R66" s="141"/>
    </row>
    <row r="67" spans="13:18" s="39" customFormat="1" x14ac:dyDescent="0.25">
      <c r="M67" s="102"/>
      <c r="Q67" s="141"/>
      <c r="R67" s="141"/>
    </row>
    <row r="68" spans="13:18" s="39" customFormat="1" x14ac:dyDescent="0.25">
      <c r="M68" s="102"/>
      <c r="Q68" s="141"/>
      <c r="R68" s="141"/>
    </row>
    <row r="69" spans="13:18" s="39" customFormat="1" x14ac:dyDescent="0.25">
      <c r="M69" s="102"/>
      <c r="Q69" s="141"/>
      <c r="R69" s="141"/>
    </row>
    <row r="70" spans="13:18" s="39" customFormat="1" x14ac:dyDescent="0.25">
      <c r="M70" s="102"/>
      <c r="Q70" s="141"/>
      <c r="R70" s="141"/>
    </row>
    <row r="71" spans="13:18" s="39" customFormat="1" x14ac:dyDescent="0.25">
      <c r="M71" s="102"/>
      <c r="Q71" s="141"/>
      <c r="R71" s="141"/>
    </row>
    <row r="72" spans="13:18" s="39" customFormat="1" x14ac:dyDescent="0.25">
      <c r="M72" s="102"/>
      <c r="Q72" s="141"/>
      <c r="R72" s="141"/>
    </row>
    <row r="73" spans="13:18" s="39" customFormat="1" x14ac:dyDescent="0.25">
      <c r="M73" s="102"/>
      <c r="Q73" s="141"/>
      <c r="R73" s="141"/>
    </row>
    <row r="74" spans="13:18" s="39" customFormat="1" x14ac:dyDescent="0.25">
      <c r="M74" s="102"/>
      <c r="Q74" s="141"/>
      <c r="R74" s="141"/>
    </row>
    <row r="75" spans="13:18" s="39" customFormat="1" x14ac:dyDescent="0.25">
      <c r="M75" s="102"/>
      <c r="Q75" s="141"/>
      <c r="R75" s="141"/>
    </row>
    <row r="76" spans="13:18" s="39" customFormat="1" x14ac:dyDescent="0.25">
      <c r="M76" s="102"/>
      <c r="Q76" s="141"/>
      <c r="R76" s="141"/>
    </row>
    <row r="77" spans="13:18" s="39" customFormat="1" x14ac:dyDescent="0.25">
      <c r="M77" s="102"/>
      <c r="Q77" s="141"/>
      <c r="R77" s="141"/>
    </row>
    <row r="78" spans="13:18" s="39" customFormat="1" x14ac:dyDescent="0.25">
      <c r="M78" s="102"/>
      <c r="Q78" s="141"/>
      <c r="R78" s="141"/>
    </row>
    <row r="79" spans="13:18" s="39" customFormat="1" x14ac:dyDescent="0.25">
      <c r="M79" s="102"/>
      <c r="Q79" s="141"/>
      <c r="R79" s="141"/>
    </row>
    <row r="80" spans="13:18" s="39" customFormat="1" x14ac:dyDescent="0.25">
      <c r="M80" s="102"/>
      <c r="Q80" s="141"/>
      <c r="R80" s="141"/>
    </row>
    <row r="81" spans="13:18" s="39" customFormat="1" x14ac:dyDescent="0.25">
      <c r="M81" s="102"/>
      <c r="Q81" s="141"/>
      <c r="R81" s="141"/>
    </row>
    <row r="82" spans="13:18" s="39" customFormat="1" x14ac:dyDescent="0.25">
      <c r="M82" s="102"/>
      <c r="Q82" s="141"/>
      <c r="R82" s="141"/>
    </row>
    <row r="83" spans="13:18" s="39" customFormat="1" x14ac:dyDescent="0.25">
      <c r="M83" s="102"/>
      <c r="Q83" s="141"/>
      <c r="R83" s="141"/>
    </row>
    <row r="84" spans="13:18" s="39" customFormat="1" x14ac:dyDescent="0.25">
      <c r="M84" s="102"/>
      <c r="Q84" s="141"/>
      <c r="R84" s="141"/>
    </row>
    <row r="85" spans="13:18" s="39" customFormat="1" x14ac:dyDescent="0.25">
      <c r="M85" s="102"/>
      <c r="Q85" s="141"/>
      <c r="R85" s="141"/>
    </row>
    <row r="86" spans="13:18" s="39" customFormat="1" x14ac:dyDescent="0.25">
      <c r="M86" s="102"/>
      <c r="Q86" s="141"/>
      <c r="R86" s="141"/>
    </row>
    <row r="87" spans="13:18" s="39" customFormat="1" x14ac:dyDescent="0.25">
      <c r="M87" s="102"/>
      <c r="Q87" s="141"/>
      <c r="R87" s="141"/>
    </row>
    <row r="88" spans="13:18" s="39" customFormat="1" x14ac:dyDescent="0.25">
      <c r="M88" s="102"/>
      <c r="Q88" s="141"/>
      <c r="R88" s="141"/>
    </row>
    <row r="89" spans="13:18" s="39" customFormat="1" x14ac:dyDescent="0.25">
      <c r="M89" s="102"/>
      <c r="Q89" s="141"/>
      <c r="R89" s="141"/>
    </row>
    <row r="90" spans="13:18" s="39" customFormat="1" x14ac:dyDescent="0.25">
      <c r="M90" s="102"/>
      <c r="Q90" s="141"/>
      <c r="R90" s="141"/>
    </row>
    <row r="91" spans="13:18" s="39" customFormat="1" x14ac:dyDescent="0.25">
      <c r="M91" s="102"/>
      <c r="Q91" s="141"/>
      <c r="R91" s="141"/>
    </row>
    <row r="92" spans="13:18" s="39" customFormat="1" x14ac:dyDescent="0.25">
      <c r="M92" s="102"/>
      <c r="Q92" s="141"/>
      <c r="R92" s="141"/>
    </row>
    <row r="93" spans="13:18" s="39" customFormat="1" x14ac:dyDescent="0.25">
      <c r="M93" s="102"/>
      <c r="Q93" s="141"/>
      <c r="R93" s="141"/>
    </row>
    <row r="94" spans="13:18" s="39" customFormat="1" x14ac:dyDescent="0.25">
      <c r="M94" s="102"/>
      <c r="Q94" s="141"/>
      <c r="R94" s="141"/>
    </row>
    <row r="95" spans="13:18" s="39" customFormat="1" x14ac:dyDescent="0.25">
      <c r="M95" s="102"/>
      <c r="Q95" s="141"/>
      <c r="R95" s="141"/>
    </row>
    <row r="96" spans="13:18" s="39" customFormat="1" x14ac:dyDescent="0.25">
      <c r="M96" s="102"/>
      <c r="Q96" s="141"/>
      <c r="R96" s="141"/>
    </row>
    <row r="97" spans="13:18" s="39" customFormat="1" x14ac:dyDescent="0.25">
      <c r="M97" s="102"/>
      <c r="Q97" s="141"/>
      <c r="R97" s="141"/>
    </row>
    <row r="98" spans="13:18" s="39" customFormat="1" x14ac:dyDescent="0.25">
      <c r="M98" s="102"/>
      <c r="Q98" s="141"/>
      <c r="R98" s="141"/>
    </row>
    <row r="99" spans="13:18" s="39" customFormat="1" x14ac:dyDescent="0.25">
      <c r="M99" s="102"/>
      <c r="Q99" s="141"/>
      <c r="R99" s="141"/>
    </row>
    <row r="100" spans="13:18" s="39" customFormat="1" x14ac:dyDescent="0.25">
      <c r="M100" s="102"/>
      <c r="Q100" s="141"/>
      <c r="R100" s="141"/>
    </row>
    <row r="101" spans="13:18" s="39" customFormat="1" x14ac:dyDescent="0.25">
      <c r="M101" s="102"/>
      <c r="Q101" s="141"/>
      <c r="R101" s="141"/>
    </row>
    <row r="102" spans="13:18" s="39" customFormat="1" x14ac:dyDescent="0.25">
      <c r="M102" s="102"/>
      <c r="Q102" s="141"/>
      <c r="R102" s="141"/>
    </row>
    <row r="103" spans="13:18" s="39" customFormat="1" x14ac:dyDescent="0.25">
      <c r="M103" s="102"/>
      <c r="Q103" s="141"/>
      <c r="R103" s="141"/>
    </row>
    <row r="104" spans="13:18" s="39" customFormat="1" x14ac:dyDescent="0.25">
      <c r="M104" s="102"/>
      <c r="Q104" s="141"/>
      <c r="R104" s="141"/>
    </row>
    <row r="105" spans="13:18" s="39" customFormat="1" x14ac:dyDescent="0.25">
      <c r="M105" s="102"/>
      <c r="Q105" s="141"/>
      <c r="R105" s="141"/>
    </row>
    <row r="106" spans="13:18" s="39" customFormat="1" x14ac:dyDescent="0.25">
      <c r="M106" s="102"/>
      <c r="Q106" s="141"/>
      <c r="R106" s="141"/>
    </row>
    <row r="107" spans="13:18" s="39" customFormat="1" x14ac:dyDescent="0.25">
      <c r="M107" s="102"/>
      <c r="Q107" s="141"/>
      <c r="R107" s="141"/>
    </row>
    <row r="108" spans="13:18" s="39" customFormat="1" x14ac:dyDescent="0.25">
      <c r="M108" s="102"/>
      <c r="Q108" s="141"/>
      <c r="R108" s="141"/>
    </row>
    <row r="109" spans="13:18" s="39" customFormat="1" x14ac:dyDescent="0.25">
      <c r="M109" s="102"/>
      <c r="Q109" s="141"/>
      <c r="R109" s="141"/>
    </row>
    <row r="110" spans="13:18" s="39" customFormat="1" x14ac:dyDescent="0.25">
      <c r="M110" s="102"/>
      <c r="Q110" s="141"/>
      <c r="R110" s="141"/>
    </row>
    <row r="111" spans="13:18" s="39" customFormat="1" x14ac:dyDescent="0.25">
      <c r="M111" s="102"/>
      <c r="Q111" s="141"/>
      <c r="R111" s="141"/>
    </row>
    <row r="112" spans="13:18" s="39" customFormat="1" x14ac:dyDescent="0.25">
      <c r="M112" s="102"/>
      <c r="Q112" s="141"/>
      <c r="R112" s="141"/>
    </row>
    <row r="113" spans="13:18" s="39" customFormat="1" x14ac:dyDescent="0.25">
      <c r="M113" s="102"/>
      <c r="Q113" s="141"/>
      <c r="R113" s="141"/>
    </row>
    <row r="114" spans="13:18" s="39" customFormat="1" x14ac:dyDescent="0.25">
      <c r="M114" s="102"/>
      <c r="Q114" s="141"/>
      <c r="R114" s="141"/>
    </row>
    <row r="115" spans="13:18" s="39" customFormat="1" x14ac:dyDescent="0.25">
      <c r="M115" s="102"/>
      <c r="Q115" s="141"/>
      <c r="R115" s="141"/>
    </row>
    <row r="116" spans="13:18" s="39" customFormat="1" x14ac:dyDescent="0.25">
      <c r="M116" s="102"/>
      <c r="Q116" s="141"/>
      <c r="R116" s="141"/>
    </row>
    <row r="117" spans="13:18" s="39" customFormat="1" x14ac:dyDescent="0.25">
      <c r="M117" s="102"/>
      <c r="Q117" s="141"/>
      <c r="R117" s="141"/>
    </row>
    <row r="118" spans="13:18" s="39" customFormat="1" x14ac:dyDescent="0.25">
      <c r="M118" s="102"/>
      <c r="Q118" s="141"/>
      <c r="R118" s="141"/>
    </row>
    <row r="119" spans="13:18" s="39" customFormat="1" x14ac:dyDescent="0.25">
      <c r="M119" s="102"/>
      <c r="Q119" s="141"/>
      <c r="R119" s="141"/>
    </row>
    <row r="120" spans="13:18" s="39" customFormat="1" x14ac:dyDescent="0.25">
      <c r="M120" s="102"/>
      <c r="Q120" s="141"/>
      <c r="R120" s="141"/>
    </row>
    <row r="121" spans="13:18" s="39" customFormat="1" x14ac:dyDescent="0.25">
      <c r="M121" s="102"/>
      <c r="Q121" s="141"/>
      <c r="R121" s="141"/>
    </row>
    <row r="122" spans="13:18" s="39" customFormat="1" x14ac:dyDescent="0.25">
      <c r="M122" s="102"/>
      <c r="Q122" s="141"/>
      <c r="R122" s="141"/>
    </row>
    <row r="123" spans="13:18" s="39" customFormat="1" x14ac:dyDescent="0.25">
      <c r="M123" s="102"/>
      <c r="Q123" s="141"/>
      <c r="R123" s="141"/>
    </row>
    <row r="124" spans="13:18" s="39" customFormat="1" x14ac:dyDescent="0.25">
      <c r="M124" s="102"/>
      <c r="Q124" s="141"/>
      <c r="R124" s="141"/>
    </row>
    <row r="125" spans="13:18" s="39" customFormat="1" x14ac:dyDescent="0.25">
      <c r="M125" s="102"/>
      <c r="Q125" s="141"/>
      <c r="R125" s="141"/>
    </row>
    <row r="126" spans="13:18" s="39" customFormat="1" x14ac:dyDescent="0.25">
      <c r="M126" s="102"/>
      <c r="Q126" s="141"/>
      <c r="R126" s="141"/>
    </row>
    <row r="127" spans="13:18" s="39" customFormat="1" x14ac:dyDescent="0.25">
      <c r="M127" s="102"/>
      <c r="Q127" s="141"/>
      <c r="R127" s="141"/>
    </row>
    <row r="128" spans="13:18" s="39" customFormat="1" x14ac:dyDescent="0.25">
      <c r="M128" s="102"/>
      <c r="Q128" s="141"/>
      <c r="R128" s="141"/>
    </row>
    <row r="129" spans="13:18" s="39" customFormat="1" x14ac:dyDescent="0.25">
      <c r="M129" s="102"/>
      <c r="Q129" s="141"/>
      <c r="R129" s="141"/>
    </row>
    <row r="130" spans="13:18" s="39" customFormat="1" x14ac:dyDescent="0.25">
      <c r="M130" s="102"/>
      <c r="Q130" s="141"/>
      <c r="R130" s="141"/>
    </row>
    <row r="131" spans="13:18" s="39" customFormat="1" x14ac:dyDescent="0.25">
      <c r="M131" s="102"/>
      <c r="Q131" s="141"/>
      <c r="R131" s="141"/>
    </row>
    <row r="132" spans="13:18" s="39" customFormat="1" x14ac:dyDescent="0.25">
      <c r="M132" s="102"/>
      <c r="Q132" s="141"/>
      <c r="R132" s="141"/>
    </row>
    <row r="133" spans="13:18" s="39" customFormat="1" x14ac:dyDescent="0.25">
      <c r="M133" s="102"/>
      <c r="Q133" s="141"/>
      <c r="R133" s="141"/>
    </row>
    <row r="134" spans="13:18" s="39" customFormat="1" x14ac:dyDescent="0.25">
      <c r="M134" s="102"/>
      <c r="Q134" s="141"/>
      <c r="R134" s="141"/>
    </row>
    <row r="135" spans="13:18" s="39" customFormat="1" x14ac:dyDescent="0.25">
      <c r="M135" s="102"/>
      <c r="Q135" s="141"/>
      <c r="R135" s="141"/>
    </row>
    <row r="136" spans="13:18" s="39" customFormat="1" x14ac:dyDescent="0.25">
      <c r="M136" s="102"/>
      <c r="Q136" s="141"/>
      <c r="R136" s="141"/>
    </row>
    <row r="137" spans="13:18" s="39" customFormat="1" x14ac:dyDescent="0.25">
      <c r="M137" s="102"/>
      <c r="Q137" s="141"/>
      <c r="R137" s="141"/>
    </row>
    <row r="138" spans="13:18" s="39" customFormat="1" x14ac:dyDescent="0.25">
      <c r="M138" s="102"/>
      <c r="Q138" s="141"/>
      <c r="R138" s="141"/>
    </row>
    <row r="139" spans="13:18" s="39" customFormat="1" x14ac:dyDescent="0.25">
      <c r="M139" s="102"/>
      <c r="Q139" s="141"/>
      <c r="R139" s="141"/>
    </row>
    <row r="140" spans="13:18" s="39" customFormat="1" x14ac:dyDescent="0.25">
      <c r="M140" s="102"/>
      <c r="Q140" s="141"/>
      <c r="R140" s="141"/>
    </row>
    <row r="141" spans="13:18" s="39" customFormat="1" x14ac:dyDescent="0.25">
      <c r="M141" s="102"/>
      <c r="Q141" s="141"/>
      <c r="R141" s="141"/>
    </row>
    <row r="142" spans="13:18" s="39" customFormat="1" x14ac:dyDescent="0.25">
      <c r="M142" s="102"/>
      <c r="Q142" s="141"/>
      <c r="R142" s="141"/>
    </row>
    <row r="143" spans="13:18" s="39" customFormat="1" x14ac:dyDescent="0.25">
      <c r="M143" s="102"/>
      <c r="Q143" s="141"/>
      <c r="R143" s="141"/>
    </row>
    <row r="144" spans="13:18" s="39" customFormat="1" x14ac:dyDescent="0.25">
      <c r="M144" s="102"/>
      <c r="Q144" s="141"/>
      <c r="R144" s="141"/>
    </row>
    <row r="145" spans="13:18" s="39" customFormat="1" x14ac:dyDescent="0.25">
      <c r="M145" s="102"/>
      <c r="Q145" s="141"/>
      <c r="R145" s="141"/>
    </row>
    <row r="146" spans="13:18" s="39" customFormat="1" x14ac:dyDescent="0.25">
      <c r="M146" s="102"/>
      <c r="Q146" s="141"/>
      <c r="R146" s="141"/>
    </row>
    <row r="147" spans="13:18" s="39" customFormat="1" x14ac:dyDescent="0.25">
      <c r="M147" s="102"/>
      <c r="Q147" s="141"/>
      <c r="R147" s="141"/>
    </row>
    <row r="148" spans="13:18" s="39" customFormat="1" x14ac:dyDescent="0.25">
      <c r="M148" s="102"/>
      <c r="Q148" s="141"/>
      <c r="R148" s="141"/>
    </row>
    <row r="149" spans="13:18" s="39" customFormat="1" x14ac:dyDescent="0.25">
      <c r="M149" s="102"/>
      <c r="Q149" s="141"/>
      <c r="R149" s="141"/>
    </row>
    <row r="150" spans="13:18" s="39" customFormat="1" x14ac:dyDescent="0.25">
      <c r="M150" s="102"/>
      <c r="Q150" s="141"/>
      <c r="R150" s="141"/>
    </row>
    <row r="151" spans="13:18" s="39" customFormat="1" x14ac:dyDescent="0.25">
      <c r="M151" s="102"/>
      <c r="Q151" s="141"/>
      <c r="R151" s="141"/>
    </row>
    <row r="152" spans="13:18" s="39" customFormat="1" x14ac:dyDescent="0.25">
      <c r="M152" s="102"/>
      <c r="Q152" s="141"/>
      <c r="R152" s="141"/>
    </row>
    <row r="153" spans="13:18" s="39" customFormat="1" x14ac:dyDescent="0.25">
      <c r="M153" s="102"/>
      <c r="Q153" s="141"/>
      <c r="R153" s="141"/>
    </row>
    <row r="154" spans="13:18" s="39" customFormat="1" x14ac:dyDescent="0.25">
      <c r="M154" s="102"/>
      <c r="Q154" s="141"/>
      <c r="R154" s="141"/>
    </row>
    <row r="155" spans="13:18" s="39" customFormat="1" x14ac:dyDescent="0.25">
      <c r="M155" s="102"/>
      <c r="Q155" s="141"/>
      <c r="R155" s="141"/>
    </row>
    <row r="156" spans="13:18" s="39" customFormat="1" x14ac:dyDescent="0.25">
      <c r="M156" s="102"/>
      <c r="Q156" s="141"/>
      <c r="R156" s="141"/>
    </row>
    <row r="157" spans="13:18" s="39" customFormat="1" x14ac:dyDescent="0.25">
      <c r="M157" s="102"/>
      <c r="Q157" s="141"/>
      <c r="R157" s="141"/>
    </row>
    <row r="158" spans="13:18" s="39" customFormat="1" x14ac:dyDescent="0.25">
      <c r="M158" s="102"/>
      <c r="Q158" s="141"/>
      <c r="R158" s="141"/>
    </row>
    <row r="159" spans="13:18" s="39" customFormat="1" x14ac:dyDescent="0.25">
      <c r="M159" s="102"/>
      <c r="Q159" s="141"/>
      <c r="R159" s="141"/>
    </row>
    <row r="160" spans="13:18" s="39" customFormat="1" x14ac:dyDescent="0.25">
      <c r="M160" s="102"/>
      <c r="Q160" s="141"/>
      <c r="R160" s="141"/>
    </row>
    <row r="161" spans="13:18" s="39" customFormat="1" x14ac:dyDescent="0.25">
      <c r="M161" s="102"/>
      <c r="Q161" s="141"/>
      <c r="R161" s="141"/>
    </row>
    <row r="162" spans="13:18" s="39" customFormat="1" x14ac:dyDescent="0.25">
      <c r="M162" s="102"/>
      <c r="Q162" s="141"/>
      <c r="R162" s="141"/>
    </row>
    <row r="163" spans="13:18" s="39" customFormat="1" x14ac:dyDescent="0.25">
      <c r="M163" s="102"/>
      <c r="Q163" s="141"/>
      <c r="R163" s="141"/>
    </row>
    <row r="164" spans="13:18" s="39" customFormat="1" x14ac:dyDescent="0.25">
      <c r="M164" s="102"/>
      <c r="Q164" s="141"/>
      <c r="R164" s="141"/>
    </row>
    <row r="165" spans="13:18" s="39" customFormat="1" x14ac:dyDescent="0.25">
      <c r="M165" s="102"/>
      <c r="Q165" s="141"/>
      <c r="R165" s="141"/>
    </row>
    <row r="166" spans="13:18" s="39" customFormat="1" x14ac:dyDescent="0.25">
      <c r="M166" s="102"/>
      <c r="Q166" s="141"/>
      <c r="R166" s="141"/>
    </row>
    <row r="167" spans="13:18" s="39" customFormat="1" x14ac:dyDescent="0.25">
      <c r="M167" s="102"/>
      <c r="Q167" s="141"/>
      <c r="R167" s="141"/>
    </row>
    <row r="168" spans="13:18" s="39" customFormat="1" x14ac:dyDescent="0.25">
      <c r="M168" s="102"/>
      <c r="Q168" s="141"/>
      <c r="R168" s="141"/>
    </row>
    <row r="169" spans="13:18" s="39" customFormat="1" x14ac:dyDescent="0.25">
      <c r="M169" s="102"/>
      <c r="Q169" s="141"/>
      <c r="R169" s="141"/>
    </row>
    <row r="170" spans="13:18" s="39" customFormat="1" x14ac:dyDescent="0.25">
      <c r="M170" s="102"/>
      <c r="Q170" s="141"/>
      <c r="R170" s="141"/>
    </row>
    <row r="171" spans="13:18" s="39" customFormat="1" x14ac:dyDescent="0.25">
      <c r="M171" s="102"/>
      <c r="Q171" s="141"/>
      <c r="R171" s="141"/>
    </row>
    <row r="172" spans="13:18" s="39" customFormat="1" x14ac:dyDescent="0.25">
      <c r="M172" s="102"/>
      <c r="Q172" s="141"/>
      <c r="R172" s="141"/>
    </row>
    <row r="173" spans="13:18" s="39" customFormat="1" x14ac:dyDescent="0.25">
      <c r="M173" s="102"/>
      <c r="Q173" s="141"/>
      <c r="R173" s="141"/>
    </row>
    <row r="174" spans="13:18" s="39" customFormat="1" x14ac:dyDescent="0.25">
      <c r="M174" s="102"/>
      <c r="Q174" s="141"/>
      <c r="R174" s="141"/>
    </row>
    <row r="175" spans="13:18" s="39" customFormat="1" x14ac:dyDescent="0.25">
      <c r="M175" s="102"/>
      <c r="Q175" s="141"/>
      <c r="R175" s="141"/>
    </row>
    <row r="176" spans="13:18" s="39" customFormat="1" x14ac:dyDescent="0.25">
      <c r="M176" s="102"/>
      <c r="Q176" s="141"/>
      <c r="R176" s="141"/>
    </row>
    <row r="177" spans="13:18" s="39" customFormat="1" x14ac:dyDescent="0.25">
      <c r="M177" s="102"/>
      <c r="Q177" s="141"/>
      <c r="R177" s="141"/>
    </row>
    <row r="178" spans="13:18" s="39" customFormat="1" x14ac:dyDescent="0.25">
      <c r="M178" s="102"/>
      <c r="Q178" s="141"/>
      <c r="R178" s="141"/>
    </row>
    <row r="179" spans="13:18" s="39" customFormat="1" x14ac:dyDescent="0.25">
      <c r="M179" s="102"/>
      <c r="Q179" s="141"/>
      <c r="R179" s="141"/>
    </row>
    <row r="180" spans="13:18" s="39" customFormat="1" x14ac:dyDescent="0.25">
      <c r="M180" s="102"/>
      <c r="Q180" s="141"/>
      <c r="R180" s="141"/>
    </row>
    <row r="181" spans="13:18" s="39" customFormat="1" x14ac:dyDescent="0.25">
      <c r="M181" s="102"/>
      <c r="Q181" s="141"/>
      <c r="R181" s="141"/>
    </row>
    <row r="182" spans="13:18" s="39" customFormat="1" x14ac:dyDescent="0.25">
      <c r="M182" s="102"/>
      <c r="Q182" s="141"/>
      <c r="R182" s="141"/>
    </row>
    <row r="183" spans="13:18" s="39" customFormat="1" x14ac:dyDescent="0.25">
      <c r="M183" s="102"/>
      <c r="Q183" s="141"/>
      <c r="R183" s="141"/>
    </row>
    <row r="184" spans="13:18" s="39" customFormat="1" x14ac:dyDescent="0.25">
      <c r="M184" s="102"/>
      <c r="Q184" s="141"/>
      <c r="R184" s="141"/>
    </row>
    <row r="185" spans="13:18" s="39" customFormat="1" x14ac:dyDescent="0.25">
      <c r="M185" s="102"/>
      <c r="Q185" s="141"/>
      <c r="R185" s="141"/>
    </row>
    <row r="186" spans="13:18" s="39" customFormat="1" x14ac:dyDescent="0.25">
      <c r="M186" s="102"/>
      <c r="Q186" s="141"/>
      <c r="R186" s="141"/>
    </row>
    <row r="187" spans="13:18" s="39" customFormat="1" x14ac:dyDescent="0.25">
      <c r="M187" s="102"/>
      <c r="Q187" s="141"/>
      <c r="R187" s="141"/>
    </row>
    <row r="188" spans="13:18" s="39" customFormat="1" x14ac:dyDescent="0.25">
      <c r="M188" s="102"/>
      <c r="Q188" s="141"/>
      <c r="R188" s="141"/>
    </row>
    <row r="189" spans="13:18" s="39" customFormat="1" x14ac:dyDescent="0.25">
      <c r="M189" s="102"/>
      <c r="Q189" s="141"/>
      <c r="R189" s="141"/>
    </row>
    <row r="190" spans="13:18" s="39" customFormat="1" x14ac:dyDescent="0.25">
      <c r="M190" s="102"/>
      <c r="Q190" s="141"/>
      <c r="R190" s="141"/>
    </row>
    <row r="191" spans="13:18" s="39" customFormat="1" x14ac:dyDescent="0.25">
      <c r="M191" s="102"/>
      <c r="Q191" s="141"/>
      <c r="R191" s="141"/>
    </row>
    <row r="192" spans="13:18" s="39" customFormat="1" x14ac:dyDescent="0.25">
      <c r="M192" s="102"/>
      <c r="Q192" s="141"/>
      <c r="R192" s="141"/>
    </row>
    <row r="193" spans="13:18" s="39" customFormat="1" x14ac:dyDescent="0.25">
      <c r="M193" s="102"/>
      <c r="Q193" s="141"/>
      <c r="R193" s="141"/>
    </row>
    <row r="194" spans="13:18" s="39" customFormat="1" x14ac:dyDescent="0.25">
      <c r="M194" s="102"/>
      <c r="Q194" s="141"/>
      <c r="R194" s="141"/>
    </row>
    <row r="195" spans="13:18" s="39" customFormat="1" x14ac:dyDescent="0.25">
      <c r="M195" s="102"/>
      <c r="Q195" s="141"/>
      <c r="R195" s="141"/>
    </row>
    <row r="196" spans="13:18" s="39" customFormat="1" x14ac:dyDescent="0.25">
      <c r="M196" s="102"/>
      <c r="Q196" s="141"/>
      <c r="R196" s="141"/>
    </row>
    <row r="197" spans="13:18" s="39" customFormat="1" x14ac:dyDescent="0.25">
      <c r="M197" s="102"/>
      <c r="Q197" s="141"/>
      <c r="R197" s="141"/>
    </row>
    <row r="198" spans="13:18" s="39" customFormat="1" x14ac:dyDescent="0.25">
      <c r="M198" s="102"/>
      <c r="Q198" s="141"/>
      <c r="R198" s="141"/>
    </row>
    <row r="199" spans="13:18" s="39" customFormat="1" x14ac:dyDescent="0.25">
      <c r="M199" s="102"/>
      <c r="Q199" s="141"/>
      <c r="R199" s="141"/>
    </row>
    <row r="200" spans="13:18" s="39" customFormat="1" x14ac:dyDescent="0.25">
      <c r="M200" s="102"/>
      <c r="Q200" s="141"/>
      <c r="R200" s="141"/>
    </row>
    <row r="201" spans="13:18" s="39" customFormat="1" x14ac:dyDescent="0.25">
      <c r="M201" s="102"/>
      <c r="Q201" s="141"/>
      <c r="R201" s="141"/>
    </row>
    <row r="202" spans="13:18" s="39" customFormat="1" x14ac:dyDescent="0.25">
      <c r="M202" s="102"/>
      <c r="Q202" s="141"/>
      <c r="R202" s="141"/>
    </row>
    <row r="203" spans="13:18" s="39" customFormat="1" x14ac:dyDescent="0.25">
      <c r="M203" s="102"/>
      <c r="Q203" s="141"/>
      <c r="R203" s="141"/>
    </row>
    <row r="204" spans="13:18" s="39" customFormat="1" x14ac:dyDescent="0.25">
      <c r="M204" s="102"/>
      <c r="Q204" s="141"/>
      <c r="R204" s="141"/>
    </row>
    <row r="205" spans="13:18" s="39" customFormat="1" x14ac:dyDescent="0.25">
      <c r="M205" s="102"/>
      <c r="Q205" s="141"/>
      <c r="R205" s="141"/>
    </row>
    <row r="206" spans="13:18" s="39" customFormat="1" x14ac:dyDescent="0.25">
      <c r="M206" s="102"/>
      <c r="Q206" s="141"/>
      <c r="R206" s="141"/>
    </row>
    <row r="207" spans="13:18" s="39" customFormat="1" x14ac:dyDescent="0.25">
      <c r="M207" s="102"/>
      <c r="Q207" s="141"/>
      <c r="R207" s="141"/>
    </row>
    <row r="208" spans="13:18" s="39" customFormat="1" x14ac:dyDescent="0.25">
      <c r="M208" s="102"/>
      <c r="Q208" s="141"/>
      <c r="R208" s="141"/>
    </row>
    <row r="209" spans="13:18" s="39" customFormat="1" x14ac:dyDescent="0.25">
      <c r="M209" s="102"/>
      <c r="Q209" s="141"/>
      <c r="R209" s="141"/>
    </row>
    <row r="210" spans="13:18" s="39" customFormat="1" x14ac:dyDescent="0.25">
      <c r="M210" s="102"/>
      <c r="Q210" s="141"/>
      <c r="R210" s="141"/>
    </row>
    <row r="211" spans="13:18" s="39" customFormat="1" x14ac:dyDescent="0.25">
      <c r="M211" s="102"/>
      <c r="Q211" s="141"/>
      <c r="R211" s="141"/>
    </row>
    <row r="212" spans="13:18" s="39" customFormat="1" x14ac:dyDescent="0.25">
      <c r="M212" s="102"/>
      <c r="Q212" s="141"/>
      <c r="R212" s="141"/>
    </row>
    <row r="213" spans="13:18" s="39" customFormat="1" x14ac:dyDescent="0.25">
      <c r="M213" s="102"/>
      <c r="Q213" s="141"/>
      <c r="R213" s="141"/>
    </row>
    <row r="214" spans="13:18" s="39" customFormat="1" x14ac:dyDescent="0.25">
      <c r="M214" s="102"/>
      <c r="Q214" s="141"/>
      <c r="R214" s="141"/>
    </row>
    <row r="215" spans="13:18" s="39" customFormat="1" x14ac:dyDescent="0.25">
      <c r="M215" s="102"/>
      <c r="Q215" s="141"/>
      <c r="R215" s="141"/>
    </row>
    <row r="216" spans="13:18" s="39" customFormat="1" x14ac:dyDescent="0.25">
      <c r="M216" s="102"/>
      <c r="Q216" s="141"/>
      <c r="R216" s="141"/>
    </row>
    <row r="217" spans="13:18" s="39" customFormat="1" x14ac:dyDescent="0.25">
      <c r="M217" s="102"/>
      <c r="Q217" s="141"/>
      <c r="R217" s="141"/>
    </row>
    <row r="218" spans="13:18" s="39" customFormat="1" x14ac:dyDescent="0.25">
      <c r="M218" s="102"/>
      <c r="Q218" s="141"/>
      <c r="R218" s="141"/>
    </row>
    <row r="219" spans="13:18" s="39" customFormat="1" x14ac:dyDescent="0.25">
      <c r="M219" s="102"/>
      <c r="Q219" s="141"/>
      <c r="R219" s="141"/>
    </row>
    <row r="220" spans="13:18" s="39" customFormat="1" x14ac:dyDescent="0.25">
      <c r="M220" s="102"/>
      <c r="Q220" s="141"/>
      <c r="R220" s="141"/>
    </row>
    <row r="221" spans="13:18" s="39" customFormat="1" x14ac:dyDescent="0.25">
      <c r="M221" s="102"/>
      <c r="Q221" s="141"/>
      <c r="R221" s="141"/>
    </row>
    <row r="222" spans="13:18" s="39" customFormat="1" x14ac:dyDescent="0.25">
      <c r="M222" s="102"/>
      <c r="Q222" s="141"/>
      <c r="R222" s="141"/>
    </row>
    <row r="223" spans="13:18" s="39" customFormat="1" x14ac:dyDescent="0.25">
      <c r="M223" s="102"/>
      <c r="Q223" s="141"/>
      <c r="R223" s="141"/>
    </row>
    <row r="224" spans="13:18" s="39" customFormat="1" x14ac:dyDescent="0.25">
      <c r="M224" s="102"/>
      <c r="Q224" s="141"/>
      <c r="R224" s="141"/>
    </row>
    <row r="225" spans="13:18" s="39" customFormat="1" x14ac:dyDescent="0.25">
      <c r="M225" s="102"/>
      <c r="Q225" s="141"/>
      <c r="R225" s="141"/>
    </row>
    <row r="226" spans="13:18" s="39" customFormat="1" x14ac:dyDescent="0.25">
      <c r="M226" s="102"/>
      <c r="Q226" s="141"/>
      <c r="R226" s="141"/>
    </row>
    <row r="227" spans="13:18" s="39" customFormat="1" x14ac:dyDescent="0.25">
      <c r="M227" s="102"/>
      <c r="Q227" s="141"/>
      <c r="R227" s="141"/>
    </row>
    <row r="228" spans="13:18" s="39" customFormat="1" x14ac:dyDescent="0.25">
      <c r="M228" s="102"/>
      <c r="Q228" s="141"/>
      <c r="R228" s="141"/>
    </row>
    <row r="229" spans="13:18" s="39" customFormat="1" x14ac:dyDescent="0.25">
      <c r="M229" s="102"/>
      <c r="Q229" s="141"/>
      <c r="R229" s="141"/>
    </row>
    <row r="230" spans="13:18" s="39" customFormat="1" x14ac:dyDescent="0.25">
      <c r="M230" s="102"/>
      <c r="Q230" s="141"/>
      <c r="R230" s="141"/>
    </row>
    <row r="231" spans="13:18" s="39" customFormat="1" x14ac:dyDescent="0.25">
      <c r="M231" s="102"/>
      <c r="Q231" s="141"/>
      <c r="R231" s="141"/>
    </row>
    <row r="232" spans="13:18" s="39" customFormat="1" x14ac:dyDescent="0.25">
      <c r="M232" s="102"/>
      <c r="Q232" s="141"/>
      <c r="R232" s="141"/>
    </row>
    <row r="233" spans="13:18" s="39" customFormat="1" x14ac:dyDescent="0.25">
      <c r="M233" s="102"/>
      <c r="Q233" s="141"/>
      <c r="R233" s="141"/>
    </row>
    <row r="234" spans="13:18" s="39" customFormat="1" x14ac:dyDescent="0.25">
      <c r="M234" s="102"/>
      <c r="Q234" s="141"/>
      <c r="R234" s="141"/>
    </row>
    <row r="235" spans="13:18" s="39" customFormat="1" x14ac:dyDescent="0.25">
      <c r="M235" s="102"/>
      <c r="Q235" s="141"/>
      <c r="R235" s="141"/>
    </row>
    <row r="236" spans="13:18" s="39" customFormat="1" x14ac:dyDescent="0.25">
      <c r="M236" s="102"/>
      <c r="Q236" s="141"/>
      <c r="R236" s="141"/>
    </row>
    <row r="237" spans="13:18" s="39" customFormat="1" x14ac:dyDescent="0.25">
      <c r="M237" s="102"/>
      <c r="Q237" s="141"/>
      <c r="R237" s="141"/>
    </row>
    <row r="238" spans="13:18" s="39" customFormat="1" x14ac:dyDescent="0.25">
      <c r="M238" s="102"/>
      <c r="Q238" s="141"/>
      <c r="R238" s="141"/>
    </row>
    <row r="239" spans="13:18" s="39" customFormat="1" x14ac:dyDescent="0.25">
      <c r="M239" s="102"/>
      <c r="Q239" s="141"/>
      <c r="R239" s="141"/>
    </row>
    <row r="240" spans="13:18" s="39" customFormat="1" x14ac:dyDescent="0.25">
      <c r="M240" s="102"/>
      <c r="Q240" s="141"/>
      <c r="R240" s="141"/>
    </row>
    <row r="241" spans="13:18" s="39" customFormat="1" x14ac:dyDescent="0.25">
      <c r="M241" s="102"/>
      <c r="Q241" s="141"/>
      <c r="R241" s="141"/>
    </row>
    <row r="242" spans="13:18" s="39" customFormat="1" x14ac:dyDescent="0.25">
      <c r="M242" s="102"/>
      <c r="Q242" s="141"/>
      <c r="R242" s="141"/>
    </row>
    <row r="243" spans="13:18" s="39" customFormat="1" x14ac:dyDescent="0.25">
      <c r="M243" s="102"/>
      <c r="Q243" s="141"/>
      <c r="R243" s="141"/>
    </row>
    <row r="244" spans="13:18" s="39" customFormat="1" x14ac:dyDescent="0.25">
      <c r="M244" s="102"/>
      <c r="Q244" s="141"/>
      <c r="R244" s="141"/>
    </row>
    <row r="245" spans="13:18" s="39" customFormat="1" x14ac:dyDescent="0.25">
      <c r="M245" s="102"/>
      <c r="Q245" s="141"/>
      <c r="R245" s="141"/>
    </row>
    <row r="246" spans="13:18" s="39" customFormat="1" x14ac:dyDescent="0.25">
      <c r="M246" s="102"/>
      <c r="Q246" s="141"/>
      <c r="R246" s="141"/>
    </row>
    <row r="247" spans="13:18" s="39" customFormat="1" x14ac:dyDescent="0.25">
      <c r="M247" s="102"/>
      <c r="Q247" s="141"/>
      <c r="R247" s="141"/>
    </row>
    <row r="248" spans="13:18" s="39" customFormat="1" x14ac:dyDescent="0.25">
      <c r="M248" s="102"/>
      <c r="Q248" s="141"/>
      <c r="R248" s="141"/>
    </row>
    <row r="249" spans="13:18" s="39" customFormat="1" x14ac:dyDescent="0.25">
      <c r="M249" s="102"/>
      <c r="Q249" s="141"/>
      <c r="R249" s="141"/>
    </row>
    <row r="250" spans="13:18" s="39" customFormat="1" x14ac:dyDescent="0.25">
      <c r="M250" s="102"/>
      <c r="Q250" s="141"/>
      <c r="R250" s="141"/>
    </row>
    <row r="251" spans="13:18" s="39" customFormat="1" x14ac:dyDescent="0.25">
      <c r="M251" s="102"/>
      <c r="Q251" s="141"/>
      <c r="R251" s="141"/>
    </row>
    <row r="252" spans="13:18" s="39" customFormat="1" x14ac:dyDescent="0.25">
      <c r="M252" s="102"/>
      <c r="Q252" s="141"/>
      <c r="R252" s="141"/>
    </row>
  </sheetData>
  <mergeCells count="9">
    <mergeCell ref="J16:J17"/>
    <mergeCell ref="A17:I17"/>
    <mergeCell ref="A1:J1"/>
    <mergeCell ref="L1:N1"/>
    <mergeCell ref="A2:I2"/>
    <mergeCell ref="A12:I12"/>
    <mergeCell ref="A13:I13"/>
    <mergeCell ref="A14:I14"/>
    <mergeCell ref="A15:I15"/>
  </mergeCells>
  <dataValidations count="6">
    <dataValidation type="list" allowBlank="1" showInputMessage="1" showErrorMessage="1" sqref="J7 J4">
      <formula1>NaTo</formula1>
    </dataValidation>
    <dataValidation type="list" allowBlank="1" showInputMessage="1" showErrorMessage="1" sqref="J22">
      <formula1>NeTo</formula1>
    </dataValidation>
    <dataValidation type="list" allowBlank="1" showInputMessage="1" showErrorMessage="1" sqref="J3">
      <formula1>NMPO</formula1>
    </dataValidation>
    <dataValidation type="list" allowBlank="1" showInputMessage="1" showErrorMessage="1" sqref="J5:J6 J10">
      <formula1>NuFre</formula1>
    </dataValidation>
    <dataValidation type="list" allowBlank="1" showInputMessage="1" showErrorMessage="1" sqref="J11">
      <formula1>NaDi</formula1>
    </dataValidation>
    <dataValidation type="list" allowBlank="1" showInputMessage="1" showErrorMessage="1" sqref="J8:J9">
      <formula1>TD</formula1>
    </dataValidation>
  </dataValidations>
  <hyperlinks>
    <hyperlink ref="O16" location="'Resultados globais'!A1" display="Apuramento global de resultados"/>
    <hyperlink ref="O15" location="'Apuramento inq. alunos'!A1" display="Apuramento do Inquérito aos alunos"/>
    <hyperlink ref="O3" location="Resíduos!A1" display="Resíduos"/>
    <hyperlink ref="O4" location="Água!A1" display="Água"/>
    <hyperlink ref="O5" location="Energia!A1" display="Energia"/>
    <hyperlink ref="O11" location="Mobilidade!A1" display="Mobilidade"/>
    <hyperlink ref="O12" location="Ruído!A1" display="Ruido"/>
    <hyperlink ref="O6" location="'Espaços Exteriores'!A1" display="Espaços exteriores"/>
    <hyperlink ref="O7" location="Biodiversidade!A1" display="Biodiversidade"/>
    <hyperlink ref="O14" location="'Gestão Ambiental da escola'!A1" display="Gestão ambiental"/>
    <hyperlink ref="O13" location="Alimentação!A1" display="Alimentação"/>
    <hyperlink ref="O8" location="'Agricultura Biológica'!A1" display="Ag. Biológica"/>
    <hyperlink ref="O9" location="Floresta!A1" display="Floresta"/>
    <hyperlink ref="O10" location="Mar!A1" display="Mar"/>
    <hyperlink ref="A12:I12" location="'Apuramento inq. alunos'!A1" display="Inquérito aos alunos (questão Q e R) "/>
  </hyperlinks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296</vt:i4>
      </vt:variant>
    </vt:vector>
  </HeadingPairs>
  <TitlesOfParts>
    <vt:vector size="312" baseType="lpstr">
      <vt:lpstr>CAPA</vt:lpstr>
      <vt:lpstr>Apuram. inq. alunos</vt:lpstr>
      <vt:lpstr>Resíduos</vt:lpstr>
      <vt:lpstr>Água</vt:lpstr>
      <vt:lpstr>Energia</vt:lpstr>
      <vt:lpstr>Esp. Exteriores</vt:lpstr>
      <vt:lpstr>Biodiversidade</vt:lpstr>
      <vt:lpstr>Ag. Biológica</vt:lpstr>
      <vt:lpstr>Floresta</vt:lpstr>
      <vt:lpstr>Mar</vt:lpstr>
      <vt:lpstr>Mobilidade</vt:lpstr>
      <vt:lpstr>Ruído</vt:lpstr>
      <vt:lpstr>Alimentação</vt:lpstr>
      <vt:lpstr>Gestão Ambiental</vt:lpstr>
      <vt:lpstr>Folha1</vt:lpstr>
      <vt:lpstr>Resultados globais</vt:lpstr>
      <vt:lpstr>a</vt:lpstr>
      <vt:lpstr>Agra</vt:lpstr>
      <vt:lpstr>AgraTa</vt:lpstr>
      <vt:lpstr>AI</vt:lpstr>
      <vt:lpstr>AITA</vt:lpstr>
      <vt:lpstr>Area</vt:lpstr>
      <vt:lpstr>AreaDes</vt:lpstr>
      <vt:lpstr>AreaDesTa</vt:lpstr>
      <vt:lpstr>AreaTa</vt:lpstr>
      <vt:lpstr>b</vt:lpstr>
      <vt:lpstr>Cai</vt:lpstr>
      <vt:lpstr>CaiTa</vt:lpstr>
      <vt:lpstr>Caixo</vt:lpstr>
      <vt:lpstr>CaixoTa</vt:lpstr>
      <vt:lpstr>CamAg</vt:lpstr>
      <vt:lpstr>CamAgTa</vt:lpstr>
      <vt:lpstr>CaPe</vt:lpstr>
      <vt:lpstr>CaPeTa</vt:lpstr>
      <vt:lpstr>Compo</vt:lpstr>
      <vt:lpstr>CompoTa</vt:lpstr>
      <vt:lpstr>e</vt:lpstr>
      <vt:lpstr>Ecop</vt:lpstr>
      <vt:lpstr>EcopTa</vt:lpstr>
      <vt:lpstr>em</vt:lpstr>
      <vt:lpstr>Etar</vt:lpstr>
      <vt:lpstr>EtarTa</vt:lpstr>
      <vt:lpstr>'Ag. Biológica'!Fre</vt:lpstr>
      <vt:lpstr>Alimentação!Fre</vt:lpstr>
      <vt:lpstr>Biodiversidade!Fre</vt:lpstr>
      <vt:lpstr>Floresta!Fre</vt:lpstr>
      <vt:lpstr>'Gestão Ambiental'!Fre</vt:lpstr>
      <vt:lpstr>Mar!Fre</vt:lpstr>
      <vt:lpstr>Mobilidade!Fre</vt:lpstr>
      <vt:lpstr>Ruído!Fre</vt:lpstr>
      <vt:lpstr>'Ag. Biológica'!FreAs</vt:lpstr>
      <vt:lpstr>Alimentação!FreAs</vt:lpstr>
      <vt:lpstr>Biodiversidade!FreAs</vt:lpstr>
      <vt:lpstr>Floresta!FreAs</vt:lpstr>
      <vt:lpstr>'Gestão Ambiental'!FreAs</vt:lpstr>
      <vt:lpstr>Mar!FreAs</vt:lpstr>
      <vt:lpstr>Mobilidade!FreAs</vt:lpstr>
      <vt:lpstr>Ruído!FreAs</vt:lpstr>
      <vt:lpstr>Alimentação!FreAsTa</vt:lpstr>
      <vt:lpstr>'Gestão Ambiental'!FreAsTa</vt:lpstr>
      <vt:lpstr>Ruído!FreAsTa</vt:lpstr>
      <vt:lpstr>'Ag. Biológica'!FreEx</vt:lpstr>
      <vt:lpstr>Alimentação!FreEx</vt:lpstr>
      <vt:lpstr>Biodiversidade!FreEx</vt:lpstr>
      <vt:lpstr>Floresta!FreEx</vt:lpstr>
      <vt:lpstr>'Gestão Ambiental'!FreEx</vt:lpstr>
      <vt:lpstr>Mar!FreEx</vt:lpstr>
      <vt:lpstr>Mobilidade!FreEx</vt:lpstr>
      <vt:lpstr>Ruído!FreEx</vt:lpstr>
      <vt:lpstr>Alimentação!FreExTa</vt:lpstr>
      <vt:lpstr>'Gestão Ambiental'!FreExTa</vt:lpstr>
      <vt:lpstr>Ruído!FreExTa</vt:lpstr>
      <vt:lpstr>FreSe</vt:lpstr>
      <vt:lpstr>FreSeTa</vt:lpstr>
      <vt:lpstr>'Ag. Biológica'!FreTa</vt:lpstr>
      <vt:lpstr>Alimentação!FreTa</vt:lpstr>
      <vt:lpstr>Biodiversidade!FreTa</vt:lpstr>
      <vt:lpstr>Floresta!FreTa</vt:lpstr>
      <vt:lpstr>'Gestão Ambiental'!FreTa</vt:lpstr>
      <vt:lpstr>Mar!FreTa</vt:lpstr>
      <vt:lpstr>Mobilidade!FreTa</vt:lpstr>
      <vt:lpstr>Ruído!FreTa</vt:lpstr>
      <vt:lpstr>FrPe</vt:lpstr>
      <vt:lpstr>FrPeTa</vt:lpstr>
      <vt:lpstr>gh</vt:lpstr>
      <vt:lpstr>HaDe</vt:lpstr>
      <vt:lpstr>HaDeTa</vt:lpstr>
      <vt:lpstr>jk</vt:lpstr>
      <vt:lpstr>kk</vt:lpstr>
      <vt:lpstr>km</vt:lpstr>
      <vt:lpstr>lç</vt:lpstr>
      <vt:lpstr>Lista4</vt:lpstr>
      <vt:lpstr>ll</vt:lpstr>
      <vt:lpstr>lo</vt:lpstr>
      <vt:lpstr>M</vt:lpstr>
      <vt:lpstr>ma</vt:lpstr>
      <vt:lpstr>'Ag. Biológica'!MaBo</vt:lpstr>
      <vt:lpstr>Alimentação!MaBo</vt:lpstr>
      <vt:lpstr>Biodiversidade!MaBo</vt:lpstr>
      <vt:lpstr>Floresta!MaBo</vt:lpstr>
      <vt:lpstr>'Gestão Ambiental'!MaBo</vt:lpstr>
      <vt:lpstr>Mar!MaBo</vt:lpstr>
      <vt:lpstr>Mobilidade!MaBo</vt:lpstr>
      <vt:lpstr>Ruído!MaBo</vt:lpstr>
      <vt:lpstr>'Ag. Biológica'!MaBoTa</vt:lpstr>
      <vt:lpstr>Alimentação!MaBoTa</vt:lpstr>
      <vt:lpstr>Biodiversidade!MaBoTa</vt:lpstr>
      <vt:lpstr>Floresta!MaBoTa</vt:lpstr>
      <vt:lpstr>'Gestão Ambiental'!MaBoTa</vt:lpstr>
      <vt:lpstr>Mar!MaBoTa</vt:lpstr>
      <vt:lpstr>Mobilidade!MaBoTa</vt:lpstr>
      <vt:lpstr>Ruído!MaBoTa</vt:lpstr>
      <vt:lpstr>mais</vt:lpstr>
      <vt:lpstr>MaMe</vt:lpstr>
      <vt:lpstr>MaMe30</vt:lpstr>
      <vt:lpstr>MaMe30Ta</vt:lpstr>
      <vt:lpstr>MaMe50</vt:lpstr>
      <vt:lpstr>MaMe50Ta</vt:lpstr>
      <vt:lpstr>MaMeTa</vt:lpstr>
      <vt:lpstr>MaNe</vt:lpstr>
      <vt:lpstr>MaNeTa</vt:lpstr>
      <vt:lpstr>MarEr</vt:lpstr>
      <vt:lpstr>MarErTa</vt:lpstr>
      <vt:lpstr>mau</vt:lpstr>
      <vt:lpstr>MeCe</vt:lpstr>
      <vt:lpstr>MeCeTa</vt:lpstr>
      <vt:lpstr>menos</vt:lpstr>
      <vt:lpstr>Alimentação!Montra</vt:lpstr>
      <vt:lpstr>'Gestão Ambiental'!Montra</vt:lpstr>
      <vt:lpstr>Alimentação!MontraTA</vt:lpstr>
      <vt:lpstr>'Gestão Ambiental'!MontraTA</vt:lpstr>
      <vt:lpstr>Alimentação!MontraTable</vt:lpstr>
      <vt:lpstr>'Gestão Ambiental'!MontraTable</vt:lpstr>
      <vt:lpstr>mt</vt:lpstr>
      <vt:lpstr>mts</vt:lpstr>
      <vt:lpstr>Mui3Ta</vt:lpstr>
      <vt:lpstr>MuiTa</vt:lpstr>
      <vt:lpstr>MuiTo</vt:lpstr>
      <vt:lpstr>MuiToTa</vt:lpstr>
      <vt:lpstr>MuNe</vt:lpstr>
      <vt:lpstr>MuNeTa</vt:lpstr>
      <vt:lpstr>NaDi</vt:lpstr>
      <vt:lpstr>NaDiTa</vt:lpstr>
      <vt:lpstr>nao</vt:lpstr>
      <vt:lpstr>Biodiversidade!NaSi</vt:lpstr>
      <vt:lpstr>NaSi</vt:lpstr>
      <vt:lpstr>NaSi2</vt:lpstr>
      <vt:lpstr>NaSi2Ta</vt:lpstr>
      <vt:lpstr>NaSi3</vt:lpstr>
      <vt:lpstr>NaSi3Ta</vt:lpstr>
      <vt:lpstr>NaSiA</vt:lpstr>
      <vt:lpstr>NaSiATa</vt:lpstr>
      <vt:lpstr>Biodiversidade!NaSiTa</vt:lpstr>
      <vt:lpstr>NaSiTa</vt:lpstr>
      <vt:lpstr>NaTo</vt:lpstr>
      <vt:lpstr>NaToTa</vt:lpstr>
      <vt:lpstr>NaTre</vt:lpstr>
      <vt:lpstr>NaTreTa</vt:lpstr>
      <vt:lpstr>nb</vt:lpstr>
      <vt:lpstr>NeAs</vt:lpstr>
      <vt:lpstr>NeAsTa</vt:lpstr>
      <vt:lpstr>NeOs</vt:lpstr>
      <vt:lpstr>NeOsTa</vt:lpstr>
      <vt:lpstr>NePo</vt:lpstr>
      <vt:lpstr>NePoTa</vt:lpstr>
      <vt:lpstr>NePS</vt:lpstr>
      <vt:lpstr>NePSTa</vt:lpstr>
      <vt:lpstr>Biodiversidade!NeSu</vt:lpstr>
      <vt:lpstr>NeSu</vt:lpstr>
      <vt:lpstr>Biodiversidade!NeSuTa</vt:lpstr>
      <vt:lpstr>NeSuTa</vt:lpstr>
      <vt:lpstr>NeTo</vt:lpstr>
      <vt:lpstr>NeToTa</vt:lpstr>
      <vt:lpstr>NF</vt:lpstr>
      <vt:lpstr>NFTa</vt:lpstr>
      <vt:lpstr>NM</vt:lpstr>
      <vt:lpstr>NMPO</vt:lpstr>
      <vt:lpstr>NMPOTa</vt:lpstr>
      <vt:lpstr>NMTA</vt:lpstr>
      <vt:lpstr>nn</vt:lpstr>
      <vt:lpstr>'Ag. Biológica'!Ns</vt:lpstr>
      <vt:lpstr>NS</vt:lpstr>
      <vt:lpstr>NSTA</vt:lpstr>
      <vt:lpstr>NT</vt:lpstr>
      <vt:lpstr>NTTA</vt:lpstr>
      <vt:lpstr>NuFre</vt:lpstr>
      <vt:lpstr>NuFreTa</vt:lpstr>
      <vt:lpstr>Alimentação!NuSe</vt:lpstr>
      <vt:lpstr>'Gestão Ambiental'!NuSe</vt:lpstr>
      <vt:lpstr>NuSeAs</vt:lpstr>
      <vt:lpstr>NuSeAsTa</vt:lpstr>
      <vt:lpstr>NuSeTa</vt:lpstr>
      <vt:lpstr>p</vt:lpstr>
      <vt:lpstr>PA</vt:lpstr>
      <vt:lpstr>PATA</vt:lpstr>
      <vt:lpstr>pç</vt:lpstr>
      <vt:lpstr>Alimentação!PeCi</vt:lpstr>
      <vt:lpstr>'Gestão Ambiental'!PeCi</vt:lpstr>
      <vt:lpstr>Mobilidade!PeCi</vt:lpstr>
      <vt:lpstr>Ruído!PeCi</vt:lpstr>
      <vt:lpstr>'Ag. Biológica'!PeCiTa</vt:lpstr>
      <vt:lpstr>Alimentação!PeCiTa</vt:lpstr>
      <vt:lpstr>Biodiversidade!PeCiTa</vt:lpstr>
      <vt:lpstr>Floresta!PeCiTa</vt:lpstr>
      <vt:lpstr>'Gestão Ambiental'!PeCiTa</vt:lpstr>
      <vt:lpstr>Mar!PeCiTa</vt:lpstr>
      <vt:lpstr>Mobilidade!PeCiTa</vt:lpstr>
      <vt:lpstr>Ruído!PeCiTa</vt:lpstr>
      <vt:lpstr>PeQuar</vt:lpstr>
      <vt:lpstr>PeQuarTa</vt:lpstr>
      <vt:lpstr>'Ag. Biológica'!PerAt50</vt:lpstr>
      <vt:lpstr>Alimentação!PerAt50</vt:lpstr>
      <vt:lpstr>Biodiversidade!PerAt50</vt:lpstr>
      <vt:lpstr>Floresta!PerAt50</vt:lpstr>
      <vt:lpstr>'Gestão Ambiental'!PerAt50</vt:lpstr>
      <vt:lpstr>Mar!PerAt50</vt:lpstr>
      <vt:lpstr>Mobilidade!PerAt50</vt:lpstr>
      <vt:lpstr>Ruído!PerAt50</vt:lpstr>
      <vt:lpstr>Alimentação!PerAt50As</vt:lpstr>
      <vt:lpstr>'Gestão Ambiental'!PerAt50As</vt:lpstr>
      <vt:lpstr>Mobilidade!PerAt50As</vt:lpstr>
      <vt:lpstr>Ruído!PerAt50As</vt:lpstr>
      <vt:lpstr>'Ag. Biológica'!PerAt50Ta</vt:lpstr>
      <vt:lpstr>Alimentação!PerAt50Ta</vt:lpstr>
      <vt:lpstr>Biodiversidade!PerAt50Ta</vt:lpstr>
      <vt:lpstr>Floresta!PerAt50Ta</vt:lpstr>
      <vt:lpstr>'Gestão Ambiental'!PerAt50Ta</vt:lpstr>
      <vt:lpstr>Mar!PerAt50Ta</vt:lpstr>
      <vt:lpstr>Mobilidade!PerAt50Ta</vt:lpstr>
      <vt:lpstr>Ruído!PerAt50Ta</vt:lpstr>
      <vt:lpstr>'Ag. Biológica'!PerAtAs</vt:lpstr>
      <vt:lpstr>Alimentação!PerAtAs</vt:lpstr>
      <vt:lpstr>Biodiversidade!PerAtAs</vt:lpstr>
      <vt:lpstr>Floresta!PerAtAs</vt:lpstr>
      <vt:lpstr>'Gestão Ambiental'!PerAtAs</vt:lpstr>
      <vt:lpstr>Mar!PerAtAs</vt:lpstr>
      <vt:lpstr>Mobilidade!PerAtAs</vt:lpstr>
      <vt:lpstr>Ruído!PerAtAs</vt:lpstr>
      <vt:lpstr>'Ag. Biológica'!PerAtAsTa</vt:lpstr>
      <vt:lpstr>Alimentação!PerAtAsTa</vt:lpstr>
      <vt:lpstr>Biodiversidade!PerAtAsTa</vt:lpstr>
      <vt:lpstr>Floresta!PerAtAsTa</vt:lpstr>
      <vt:lpstr>'Gestão Ambiental'!PerAtAsTa</vt:lpstr>
      <vt:lpstr>Mar!PerAtAsTa</vt:lpstr>
      <vt:lpstr>Mobilidade!PerAtAsTa</vt:lpstr>
      <vt:lpstr>Ruído!PerAtAsTa</vt:lpstr>
      <vt:lpstr>PerMaMe</vt:lpstr>
      <vt:lpstr>PerMaMeTa.</vt:lpstr>
      <vt:lpstr>PerOi</vt:lpstr>
      <vt:lpstr>PerOiTa</vt:lpstr>
      <vt:lpstr>PeTer</vt:lpstr>
      <vt:lpstr>PeTerTa</vt:lpstr>
      <vt:lpstr>po</vt:lpstr>
      <vt:lpstr>'Ag. Biológica'!Produção</vt:lpstr>
      <vt:lpstr>Alimentação!Produção</vt:lpstr>
      <vt:lpstr>Biodiversidade!Produção</vt:lpstr>
      <vt:lpstr>Floresta!Produção</vt:lpstr>
      <vt:lpstr>'Gestão Ambiental'!Produção</vt:lpstr>
      <vt:lpstr>Mar!Produção</vt:lpstr>
      <vt:lpstr>Mobilidade!Produção</vt:lpstr>
      <vt:lpstr>Ruído!Produção</vt:lpstr>
      <vt:lpstr>Alimentação!ProduçaoTA</vt:lpstr>
      <vt:lpstr>'Gestão Ambiental'!ProduçaoTA</vt:lpstr>
      <vt:lpstr>'Ag. Biológica'!Proveniência</vt:lpstr>
      <vt:lpstr>Alimentação!Proveniência</vt:lpstr>
      <vt:lpstr>Biodiversidade!Proveniência</vt:lpstr>
      <vt:lpstr>Floresta!Proveniência</vt:lpstr>
      <vt:lpstr>'Gestão Ambiental'!Proveniência</vt:lpstr>
      <vt:lpstr>Mar!Proveniência</vt:lpstr>
      <vt:lpstr>Mobilidade!Proveniência</vt:lpstr>
      <vt:lpstr>Ruído!Proveniência</vt:lpstr>
      <vt:lpstr>Alimentação!ProvenienciaTable</vt:lpstr>
      <vt:lpstr>'Gestão Ambiental'!ProvenienciaTable</vt:lpstr>
      <vt:lpstr>Quali</vt:lpstr>
      <vt:lpstr>QualiTa</vt:lpstr>
      <vt:lpstr>'Ag. Biológica'!QuanAlu</vt:lpstr>
      <vt:lpstr>Alimentação!QuanAlu</vt:lpstr>
      <vt:lpstr>Biodiversidade!QuanAlu</vt:lpstr>
      <vt:lpstr>Floresta!QuanAlu</vt:lpstr>
      <vt:lpstr>'Gestão Ambiental'!QuanAlu</vt:lpstr>
      <vt:lpstr>Mar!QuanAlu</vt:lpstr>
      <vt:lpstr>Mobilidade!QuanAlu</vt:lpstr>
      <vt:lpstr>Ruído!QuanAlu</vt:lpstr>
      <vt:lpstr>Alimentação!QuanAluTA</vt:lpstr>
      <vt:lpstr>'Gestão Ambiental'!QuanAluTA</vt:lpstr>
      <vt:lpstr>ReDo</vt:lpstr>
      <vt:lpstr>ReDoTa</vt:lpstr>
      <vt:lpstr>ReSe</vt:lpstr>
      <vt:lpstr>ReSeTa</vt:lpstr>
      <vt:lpstr>Alimentação!S.N</vt:lpstr>
      <vt:lpstr>'Gestão Ambiental'!S.N</vt:lpstr>
      <vt:lpstr>sabe</vt:lpstr>
      <vt:lpstr>'Ag. Biológica'!SN</vt:lpstr>
      <vt:lpstr>Alimentação!SN</vt:lpstr>
      <vt:lpstr>Biodiversidade!SN</vt:lpstr>
      <vt:lpstr>Floresta!SN</vt:lpstr>
      <vt:lpstr>'Gestão Ambiental'!SN</vt:lpstr>
      <vt:lpstr>Mar!SN</vt:lpstr>
      <vt:lpstr>Mobilidade!SN</vt:lpstr>
      <vt:lpstr>Ruído!SN</vt:lpstr>
      <vt:lpstr>Alimentação!SNTable</vt:lpstr>
      <vt:lpstr>'Gestão Ambiental'!SNTable</vt:lpstr>
      <vt:lpstr>TD</vt:lpstr>
      <vt:lpstr>TDTA</vt:lpstr>
      <vt:lpstr>ToDa</vt:lpstr>
      <vt:lpstr>ToDaTA</vt:lpstr>
      <vt:lpstr>Valores</vt:lpstr>
      <vt:lpstr>VeSe</vt:lpstr>
      <vt:lpstr>VeSeTa</vt:lpstr>
      <vt:lpstr>ViAn</vt:lpstr>
      <vt:lpstr>ViAnTa</vt:lpstr>
      <vt:lpstr>VLOOKUPTABLE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2006-10-20T13:27:00Z</dcterms:created>
  <dcterms:modified xsi:type="dcterms:W3CDTF">2022-03-16T13:57:33Z</dcterms:modified>
</cp:coreProperties>
</file>